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4"/>
  </bookViews>
  <sheets>
    <sheet name="прил 1 вода" sheetId="1" r:id="rId1"/>
    <sheet name="прил 1 стоки" sheetId="2" r:id="rId2"/>
    <sheet name="прил 2 вода" sheetId="3" r:id="rId3"/>
    <sheet name="прил 2 стоки" sheetId="4" r:id="rId4"/>
    <sheet name="прил 3" sheetId="5" r:id="rId5"/>
    <sheet name="прил4 вода" sheetId="6" r:id="rId6"/>
    <sheet name="прил4 стоки" sheetId="7" r:id="rId7"/>
    <sheet name="пр 5" sheetId="8" r:id="rId8"/>
    <sheet name="прил 6" sheetId="9" r:id="rId9"/>
    <sheet name="прил.7" sheetId="10" r:id="rId10"/>
  </sheets>
  <externalReferences>
    <externalReference r:id="rId13"/>
  </externalReferences>
  <definedNames>
    <definedName name="_GoBack" localSheetId="6">'прил4 стоки'!$B$5</definedName>
    <definedName name="_xlnm.Print_Titles" localSheetId="7">'пр 5'!$7:$8</definedName>
    <definedName name="_xlnm.Print_Titles" localSheetId="8">'прил 6'!$7:$8</definedName>
    <definedName name="_xlnm.Print_Area" localSheetId="7">'пр 5'!$A$1:$L$27</definedName>
    <definedName name="_xlnm.Print_Area" localSheetId="0">'прил 1 вода'!$A$1:$E$45</definedName>
    <definedName name="_xlnm.Print_Area" localSheetId="1">'прил 1 стоки'!$A$1:$E$37</definedName>
    <definedName name="_xlnm.Print_Area" localSheetId="2">'прил 2 вода'!$A$1:$E$18</definedName>
    <definedName name="_xlnm.Print_Area" localSheetId="3">'прил 2 стоки'!$A$1:$E$18</definedName>
    <definedName name="_xlnm.Print_Area" localSheetId="4">'прил 3'!$A$1:$E$25</definedName>
    <definedName name="_xlnm.Print_Area" localSheetId="8">'прил 6'!$A$1:$Q$98</definedName>
    <definedName name="_xlnm.Print_Area" localSheetId="9">'прил.7'!$A$1:$E$15</definedName>
    <definedName name="_xlnm.Print_Area" localSheetId="5">'прил4 вода'!$A$1:$E$18</definedName>
    <definedName name="_xlnm.Print_Area" localSheetId="6">'прил4 стоки'!$A$1:$E$15</definedName>
    <definedName name="стокиобъем11" localSheetId="9">#REF!</definedName>
    <definedName name="стокиобъем11" localSheetId="5">#REF!</definedName>
    <definedName name="стокиобъем11">#REF!</definedName>
    <definedName name="стокиобъем12" localSheetId="9">#REF!</definedName>
    <definedName name="стокиобъем12" localSheetId="5">#REF!</definedName>
    <definedName name="стокиобъем12">#REF!</definedName>
    <definedName name="стокитариф11" localSheetId="9">#REF!</definedName>
    <definedName name="стокитариф11" localSheetId="5">#REF!</definedName>
    <definedName name="стокитариф11">#REF!</definedName>
    <definedName name="стокитариф12" localSheetId="9">#REF!</definedName>
    <definedName name="стокитариф12" localSheetId="5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<sst xmlns="http://schemas.openxmlformats.org/spreadsheetml/2006/main" count="553" uniqueCount="332">
  <si>
    <t>Наименование показателей</t>
  </si>
  <si>
    <t>6.1.</t>
  </si>
  <si>
    <t>6.2.</t>
  </si>
  <si>
    <t>6.3.</t>
  </si>
  <si>
    <t>Рентабельность, %</t>
  </si>
  <si>
    <t>налог на прибыль</t>
  </si>
  <si>
    <t>налог на имущество</t>
  </si>
  <si>
    <t>Тариф, руб./м3</t>
  </si>
  <si>
    <t>3.1.</t>
  </si>
  <si>
    <t>3.2.</t>
  </si>
  <si>
    <t>4.1.</t>
  </si>
  <si>
    <t>численность персонала, чел.</t>
  </si>
  <si>
    <t>ставка рабочего 1 разряда</t>
  </si>
  <si>
    <t>средний разряд</t>
  </si>
  <si>
    <t>численность ремонтного персонала, чел.</t>
  </si>
  <si>
    <t>3.3.</t>
  </si>
  <si>
    <t>9.1.</t>
  </si>
  <si>
    <t>9.2.</t>
  </si>
  <si>
    <t>9.3.</t>
  </si>
  <si>
    <t>численность, чел.</t>
  </si>
  <si>
    <t>1.1.</t>
  </si>
  <si>
    <t>1.2.</t>
  </si>
  <si>
    <t>Исключить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</si>
  <si>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</si>
  <si>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</si>
  <si>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Производственные расходы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</si>
  <si>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</si>
  <si>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</si>
  <si>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</si>
  <si>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</si>
  <si>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</si>
  <si>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ВН (основное производство)</t>
  </si>
  <si>
    <t>объем энергии, тыс кВт.час</t>
  </si>
  <si>
    <t>тариф энергии, ру/кВт.час</t>
  </si>
  <si>
    <t>1.2.1.2.</t>
  </si>
  <si>
    <t xml:space="preserve"> энергия по  диапазону напряжения ВН (на освещение и отопление)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</si>
  <si>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</si>
  <si>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</si>
  <si>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</si>
  <si>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</si>
  <si>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</si>
  <si>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</si>
  <si>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</si>
  <si>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</si>
  <si>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</si>
  <si>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</si>
  <si>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</si>
  <si>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</si>
  <si>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</si>
  <si>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</si>
  <si>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1.4.2.</t>
  </si>
  <si>
    <t>1.4.3.</t>
  </si>
  <si>
    <t>1.4.4.</t>
  </si>
  <si>
    <t>среднемесячная заработная плата, руб.</t>
  </si>
  <si>
    <t>1.5.</t>
  </si>
  <si>
    <t>на отчисления на социальные нужды</t>
  </si>
  <si>
    <t>1.5.1.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</si>
  <si>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</si>
  <si>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</si>
  <si>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</si>
  <si>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</si>
  <si>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</si>
  <si>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>1.7.1.</t>
  </si>
  <si>
    <t xml:space="preserve"> на оплату труда цехового  персонала</t>
  </si>
  <si>
    <t>1.7.2.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</si>
  <si>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</si>
  <si>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</si>
  <si>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</si>
  <si>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</si>
  <si>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</si>
  <si>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</si>
  <si>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</si>
  <si>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</si>
  <si>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</si>
  <si>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</si>
  <si>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</si>
  <si>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</si>
  <si>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</si>
  <si>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оплату специализированного транспорта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</si>
  <si>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</si>
  <si>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</si>
  <si>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</si>
  <si>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</si>
  <si>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</si>
  <si>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</si>
  <si>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</si>
  <si>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</si>
  <si>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</si>
  <si>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2.3.2.</t>
  </si>
  <si>
    <t>2.3.3.</t>
  </si>
  <si>
    <t>2.4.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</si>
  <si>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</si>
  <si>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</si>
  <si>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</si>
  <si>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</si>
  <si>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</si>
  <si>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3.4.</t>
  </si>
  <si>
    <t>на уплату арендной  платы, лизинговых платежей</t>
  </si>
  <si>
    <t>3.5.</t>
  </si>
  <si>
    <t>на служебные командировки</t>
  </si>
  <si>
    <t>на страхование производственных объектов</t>
  </si>
  <si>
    <t>3.7.</t>
  </si>
  <si>
    <t>на обучение персонала</t>
  </si>
  <si>
    <t>3.8.</t>
  </si>
  <si>
    <t>на приобретение приборов и реагентов, используемых для анализа качества воды</t>
  </si>
  <si>
    <t>3.9.</t>
  </si>
  <si>
    <t>на осуществление производственного контроля качества воды</t>
  </si>
  <si>
    <t>3.10.</t>
  </si>
  <si>
    <t>на проведение технических обследований централизованных систем водоснабжения</t>
  </si>
  <si>
    <t>3.11.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</si>
  <si>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</si>
  <si>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</si>
  <si>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</si>
  <si>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</si>
  <si>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</si>
  <si>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</si>
  <si>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</si>
  <si>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</si>
  <si>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</si>
  <si>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</si>
  <si>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</si>
  <si>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</si>
  <si>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</si>
  <si>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</si>
  <si>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</si>
  <si>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>арендная плата</t>
  </si>
  <si>
    <t>лизинговые платежи</t>
  </si>
  <si>
    <t xml:space="preserve"> концессионная плата</t>
  </si>
  <si>
    <t>7.</t>
  </si>
  <si>
    <t>Налоги и сборы, включаемые в себестоимость</t>
  </si>
  <si>
    <t>7.1.</t>
  </si>
  <si>
    <t>плата за негативное воздействие</t>
  </si>
  <si>
    <t>7.2.</t>
  </si>
  <si>
    <t>налог на воду</t>
  </si>
  <si>
    <t>Итого расходов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</si>
  <si>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</si>
  <si>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</si>
  <si>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</si>
  <si>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</si>
  <si>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9.4.</t>
  </si>
  <si>
    <t>Прибыль на прочие цели</t>
  </si>
  <si>
    <t>9.5.</t>
  </si>
  <si>
    <t>Налоги и сборы всего, в т.ч</t>
  </si>
  <si>
    <t>9.5.1.</t>
  </si>
  <si>
    <t>Необходимая валовая выручка</t>
  </si>
  <si>
    <t>Тариф  с НДС, руб./м3</t>
  </si>
  <si>
    <t>индекс роста, %</t>
  </si>
  <si>
    <t>Объем реализации стоков, тыс.м3</t>
  </si>
  <si>
    <t>Тариф с НДС  на период с 01.07.2013 по 30.08.2013 г.</t>
  </si>
  <si>
    <t>в том числе  с календарной  разбивкой</t>
  </si>
  <si>
    <t>с 01.09.2013 по 30.12.2013 (4 месяца)</t>
  </si>
  <si>
    <t>с 01.01.2014 по 30.06.2014 (6 месяцев)</t>
  </si>
  <si>
    <t>с 01.07.2014 по 31.12.2014 (6 месяцев)</t>
  </si>
  <si>
    <t>Объем реализации воды (стоков), тыс.м3</t>
  </si>
  <si>
    <t>покупную питьевую  воду</t>
  </si>
  <si>
    <t>РЭК</t>
  </si>
  <si>
    <t>Величина расходов, не учтенных в тарифе</t>
  </si>
  <si>
    <t>тыс. руб.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</si>
  <si>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</si>
  <si>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</si>
  <si>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</si>
  <si>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</si>
  <si>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</si>
  <si>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</si>
  <si>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</si>
  <si>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</si>
  <si>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</si>
  <si>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Приложение № 5  к  экспертному заключению по делу № 188-13в
</t>
  </si>
  <si>
    <t>Уровень                     отклонения (гр4-гр3)</t>
  </si>
  <si>
    <t>Заключение                    на 2013 год</t>
  </si>
  <si>
    <t>Базовый период</t>
  </si>
  <si>
    <t>Период регулирования</t>
  </si>
  <si>
    <t>Расчет экономически обоснованного тарифа на питьевую воду для</t>
  </si>
  <si>
    <t xml:space="preserve">Приложение № 6   к  экспертному заключению по делу № 188-13в
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</si>
  <si>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</si>
  <si>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</si>
  <si>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</si>
  <si>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</si>
  <si>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</si>
  <si>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</si>
  <si>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</si>
  <si>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</si>
  <si>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</si>
  <si>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</si>
  <si>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</si>
  <si>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</si>
  <si>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</si>
  <si>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</si>
  <si>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</si>
  <si>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</si>
  <si>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</si>
  <si>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</si>
  <si>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</si>
  <si>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</si>
  <si>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</si>
  <si>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</si>
  <si>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</si>
  <si>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</si>
  <si>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</si>
  <si>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</si>
  <si>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</si>
  <si>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</si>
  <si>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Заключение                    на 2014 год</t>
  </si>
  <si>
    <t>Утверждено                    на 2013 год</t>
  </si>
  <si>
    <t>Индекс  изменения к предыдущему периоду регулирования,%</t>
  </si>
  <si>
    <t>Утверждено на 2012 год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</si>
  <si>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</si>
  <si>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</si>
  <si>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</si>
  <si>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</si>
  <si>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</si>
  <si>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</si>
  <si>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</si>
  <si>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</si>
  <si>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</si>
  <si>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</si>
  <si>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</si>
  <si>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</si>
  <si>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</si>
  <si>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</si>
  <si>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</si>
  <si>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0%- не ставить, если траспортировка, данный показатель убирать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</si>
  <si>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</si>
  <si>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</si>
  <si>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</si>
  <si>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</si>
  <si>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</si>
  <si>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</si>
  <si>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</si>
  <si>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</si>
  <si>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</si>
  <si>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</si>
  <si>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</si>
  <si>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</si>
  <si>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только к экспертному</t>
  </si>
  <si>
    <t>к экспертому и к протоколу</t>
  </si>
  <si>
    <t xml:space="preserve">к экспертому </t>
  </si>
  <si>
    <t>Приложение № 7
к экспертному заключению 
по делу № 235-13в</t>
  </si>
  <si>
    <t>Питьевая вода</t>
  </si>
  <si>
    <t>Население (тарифы указываются с учетом НДС)</t>
  </si>
  <si>
    <t>электроэнергию</t>
  </si>
  <si>
    <t>ГСМ</t>
  </si>
  <si>
    <t>Данная таблица не заполняется для вновь созданных организаций, а делается запись в экспертном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</si>
  <si>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</si>
  <si>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</si>
  <si>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</si>
  <si>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</si>
  <si>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</si>
  <si>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</si>
  <si>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</si>
  <si>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</si>
  <si>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>соль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</si>
  <si>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</si>
  <si>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</si>
  <si>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</si>
  <si>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</si>
  <si>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</si>
  <si>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</si>
  <si>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</si>
  <si>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</si>
  <si>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</si>
  <si>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</si>
  <si>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</si>
  <si>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</si>
  <si>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</si>
  <si>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</si>
  <si>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</si>
  <si>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</si>
  <si>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</si>
  <si>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</si>
  <si>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</si>
  <si>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</si>
  <si>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</si>
  <si>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</si>
  <si>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</si>
  <si>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</si>
  <si>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</si>
  <si>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</si>
  <si>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на очистку сточной воды</t>
  </si>
  <si>
    <t xml:space="preserve">с 01.09.2013 по 30.12.2013 </t>
  </si>
  <si>
    <t xml:space="preserve">с 01.01.2014 по 30.06.2014 </t>
  </si>
  <si>
    <t>с 01.07.2014 по 31.12.2014</t>
  </si>
  <si>
    <t>Объем воды, пропускаемой через очистные сооружения</t>
  </si>
  <si>
    <t>15.2.</t>
  </si>
  <si>
    <t>15.3.</t>
  </si>
  <si>
    <t>15.4.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</si>
  <si>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</si>
  <si>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</si>
  <si>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</si>
  <si>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</si>
  <si>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</si>
  <si>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</si>
  <si>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</si>
  <si>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</si>
  <si>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</si>
  <si>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</si>
  <si>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</si>
  <si>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</si>
  <si>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</si>
  <si>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</si>
  <si>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</si>
  <si>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</si>
  <si>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</si>
  <si>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</si>
  <si>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</si>
  <si>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</si>
  <si>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</si>
  <si>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18.4.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</si>
  <si>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</si>
  <si>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</si>
  <si>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</si>
  <si>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</si>
  <si>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 xml:space="preserve"> </t>
  </si>
  <si>
    <t>Факт 2012 год</t>
  </si>
  <si>
    <t>План 2014 год</t>
  </si>
  <si>
    <t>Приложение № 1 к экспертному заключению по делу № 284-13в</t>
  </si>
  <si>
    <t>открытого акционерного общества "Красноярский машиностроительный завод" (г. Красноярск, ИНН 2432206345)</t>
  </si>
  <si>
    <t>Приложение № 2 к экспертному заключению по делу № 284-13в</t>
  </si>
  <si>
    <t>теплоэнергию</t>
  </si>
  <si>
    <t>воду</t>
  </si>
  <si>
    <t>серная кислота</t>
  </si>
  <si>
    <t xml:space="preserve">теплоэнергию </t>
  </si>
  <si>
    <t xml:space="preserve">Расходы, </t>
  </si>
  <si>
    <t xml:space="preserve"> учтенные и неучтенные, при расчете тарифа на питьевую воду</t>
  </si>
  <si>
    <t xml:space="preserve"> учтенные и неучтенные, при расчете тарифа на водоотведение</t>
  </si>
  <si>
    <t>Приложение № 4
к экспертному заключению 
по делу № 284-13в</t>
  </si>
  <si>
    <t>Целевые показатели деятельности</t>
  </si>
  <si>
    <t>Холодное водоснабжение</t>
  </si>
  <si>
    <t>Водоотведение</t>
  </si>
  <si>
    <t>Тарифы на питьевую воду и водоотведение</t>
  </si>
  <si>
    <t>для потребителей открытого акционерного общества "Красноярский машиностроительный завод" (г. Красноярск, ИНН 2432206345)</t>
  </si>
  <si>
    <t>Приложение № 3 к экспертному заключению по делу № 284-13в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</si>
</sst>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6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6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2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0" fontId="15" fillId="0" borderId="0" xfId="59" applyFont="1" applyAlignment="1">
      <alignment horizontal="center"/>
      <protection/>
    </xf>
    <xf numFmtId="0" fontId="11" fillId="0" borderId="0" xfId="59" applyFont="1" applyAlignment="1">
      <alignment horizontal="right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11" fillId="0" borderId="0" xfId="58" applyFont="1" applyAlignment="1">
      <alignment wrapText="1"/>
      <protection/>
    </xf>
    <xf numFmtId="0" fontId="15" fillId="0" borderId="0" xfId="58" applyFont="1" applyAlignment="1">
      <alignment wrapText="1"/>
      <protection/>
    </xf>
    <xf numFmtId="0" fontId="15" fillId="0" borderId="0" xfId="58" applyFont="1" applyAlignment="1">
      <alignment horizontal="right" wrapText="1"/>
      <protection/>
    </xf>
    <xf numFmtId="0" fontId="11" fillId="0" borderId="0" xfId="58" applyFont="1" applyAlignment="1">
      <alignment horizont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2" fontId="11" fillId="0" borderId="10" xfId="58" applyNumberFormat="1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wrapText="1"/>
      <protection/>
    </xf>
    <xf numFmtId="0" fontId="11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5" fillId="0" borderId="0" xfId="57" applyFont="1" applyAlignment="1">
      <alignment wrapText="1"/>
      <protection/>
    </xf>
    <xf numFmtId="0" fontId="16" fillId="0" borderId="0" xfId="57" applyFont="1" applyAlignment="1">
      <alignment wrapText="1"/>
      <protection/>
    </xf>
    <xf numFmtId="0" fontId="15" fillId="0" borderId="0" xfId="57" applyFont="1" applyAlignment="1">
      <alignment horizontal="right" wrapText="1"/>
      <protection/>
    </xf>
    <xf numFmtId="0" fontId="15" fillId="0" borderId="0" xfId="57" applyFont="1" applyAlignment="1">
      <alignment horizont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2" fontId="11" fillId="0" borderId="10" xfId="57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18" fillId="0" borderId="0" xfId="57" applyFont="1" applyAlignment="1">
      <alignment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58" applyFont="1" applyBorder="1" applyAlignment="1">
      <alignment horizontal="left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3" fillId="0" borderId="0" xfId="57" applyFont="1" applyBorder="1">
      <alignment/>
      <protection/>
    </xf>
    <xf numFmtId="0" fontId="13" fillId="0" borderId="0" xfId="57" applyFont="1" applyBorder="1" applyAlignment="1">
      <alignment wrapText="1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5" fillId="0" borderId="10" xfId="57" applyFont="1" applyBorder="1" applyAlignment="1">
      <alignment vertical="center" wrapText="1"/>
      <protection/>
    </xf>
    <xf numFmtId="0" fontId="18" fillId="32" borderId="0" xfId="0" applyFont="1" applyFill="1" applyAlignment="1">
      <alignment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16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5" fillId="0" borderId="0" xfId="59" applyFont="1" applyFill="1" applyAlignment="1">
      <alignment/>
      <protection/>
    </xf>
    <xf numFmtId="16" fontId="11" fillId="0" borderId="10" xfId="57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4" fillId="34" borderId="10" xfId="53" applyFont="1" applyFill="1" applyBorder="1" applyAlignment="1">
      <alignment horizontal="left" vertical="top" wrapText="1"/>
      <protection/>
    </xf>
    <xf numFmtId="0" fontId="24" fillId="34" borderId="10" xfId="53" applyFont="1" applyFill="1" applyBorder="1" applyAlignment="1">
      <alignment vertical="top" wrapText="1"/>
      <protection/>
    </xf>
    <xf numFmtId="0" fontId="24" fillId="34" borderId="10" xfId="53" applyFont="1" applyFill="1" applyBorder="1" applyAlignment="1">
      <alignment horizontal="justify" vertical="top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4" fillId="0" borderId="24" xfId="53" applyNumberFormat="1" applyFont="1" applyBorder="1" applyAlignment="1">
      <alignment horizontal="right"/>
      <protection/>
    </xf>
    <xf numFmtId="2" fontId="24" fillId="0" borderId="10" xfId="53" applyNumberFormat="1" applyFont="1" applyBorder="1" applyAlignment="1">
      <alignment horizontal="right" vertical="center" wrapText="1"/>
      <protection/>
    </xf>
    <xf numFmtId="2" fontId="24" fillId="0" borderId="10" xfId="53" applyNumberFormat="1" applyFont="1" applyFill="1" applyBorder="1" applyAlignment="1">
      <alignment horizontal="right" vertical="center" wrapText="1"/>
      <protection/>
    </xf>
    <xf numFmtId="2" fontId="2" fillId="0" borderId="10" xfId="57" applyNumberFormat="1" applyFont="1" applyBorder="1" applyAlignment="1">
      <alignment horizontal="center" vertical="center" wrapText="1"/>
      <protection/>
    </xf>
    <xf numFmtId="2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1" fillId="0" borderId="10" xfId="59" applyFont="1" applyBorder="1" applyAlignment="1">
      <alignment horizontal="center" vertic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15" fillId="0" borderId="0" xfId="59" applyFont="1" applyFill="1" applyAlignment="1">
      <alignment horizontal="center" wrapText="1"/>
      <protection/>
    </xf>
    <xf numFmtId="0" fontId="15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5" fillId="0" borderId="0" xfId="57" applyFont="1" applyAlignment="1">
      <alignment horizontal="left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25" xfId="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5" fillId="0" borderId="26" xfId="57" applyFont="1" applyBorder="1" applyAlignment="1">
      <alignment horizontal="center" vertical="center" wrapText="1"/>
      <protection/>
    </xf>
    <xf numFmtId="0" fontId="15" fillId="0" borderId="20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5" fillId="0" borderId="0" xfId="57" applyFont="1" applyBorder="1" applyAlignment="1">
      <alignment horizontal="left" vertical="center" wrapText="1"/>
      <protection/>
    </xf>
    <xf numFmtId="0" fontId="15" fillId="0" borderId="0" xfId="57" applyFont="1" applyBorder="1" applyAlignment="1">
      <alignment horizontal="left" vertical="center"/>
      <protection/>
    </xf>
    <xf numFmtId="0" fontId="15" fillId="0" borderId="0" xfId="57" applyFont="1" applyFill="1" applyBorder="1" applyAlignment="1">
      <alignment horizontal="center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24" xfId="57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view="pageBreakPreview" zoomScale="60" zoomScalePageLayoutView="0" workbookViewId="0" topLeftCell="A1">
      <selection activeCell="D33" sqref="D33:E33"/>
    </sheetView>
  </sheetViews>
  <sheetFormatPr defaultColWidth="39.8515625" defaultRowHeight="12.75"/>
  <cols>
    <col min="1" max="1" width="7.28125" style="148" customWidth="1"/>
    <col min="2" max="2" width="34.8515625" style="148" customWidth="1"/>
    <col min="3" max="3" width="14.00390625" style="148" customWidth="1"/>
    <col min="4" max="4" width="14.421875" style="148" customWidth="1"/>
    <col min="5" max="5" width="15.00390625" style="148" customWidth="1"/>
    <col min="6" max="16384" width="39.8515625" style="148" customWidth="1"/>
  </cols>
  <sheetData>
    <row r="2" spans="1:5" ht="48" customHeight="1">
      <c r="A2" s="84"/>
      <c r="B2" s="84"/>
      <c r="C2" s="169" t="s">
        <v>315</v>
      </c>
      <c r="D2" s="169"/>
      <c r="E2" s="169"/>
    </row>
    <row r="3" spans="1:6" ht="20.25" customHeight="1">
      <c r="A3" s="169" t="s">
        <v>181</v>
      </c>
      <c r="B3" s="169"/>
      <c r="C3" s="169"/>
      <c r="D3" s="169"/>
      <c r="E3" s="169"/>
      <c r="F3" s="125" t="s">
        <v>235</v>
      </c>
    </row>
    <row r="4" spans="1:8" ht="38.25" customHeight="1">
      <c r="A4" s="170" t="s">
        <v>316</v>
      </c>
      <c r="B4" s="170"/>
      <c r="C4" s="170"/>
      <c r="D4" s="170"/>
      <c r="E4" s="170"/>
      <c r="F4" s="73"/>
      <c r="G4" s="73"/>
      <c r="H4" s="73"/>
    </row>
    <row r="5" ht="18.75">
      <c r="C5" s="85"/>
    </row>
    <row r="6" spans="1:5" ht="15" customHeight="1">
      <c r="A6" s="171" t="s">
        <v>160</v>
      </c>
      <c r="B6" s="171" t="s">
        <v>174</v>
      </c>
      <c r="C6" s="171" t="s">
        <v>175</v>
      </c>
      <c r="D6" s="174" t="s">
        <v>224</v>
      </c>
      <c r="E6" s="175"/>
    </row>
    <row r="7" spans="1:5" ht="18" customHeight="1">
      <c r="A7" s="172"/>
      <c r="B7" s="172"/>
      <c r="C7" s="172"/>
      <c r="D7" s="171" t="s">
        <v>182</v>
      </c>
      <c r="E7" s="171" t="s">
        <v>183</v>
      </c>
    </row>
    <row r="8" spans="1:5" ht="18" customHeight="1">
      <c r="A8" s="173"/>
      <c r="B8" s="173"/>
      <c r="C8" s="173"/>
      <c r="D8" s="173"/>
      <c r="E8" s="173"/>
    </row>
    <row r="9" spans="1:5" ht="15.75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ht="31.5">
      <c r="A10" s="143">
        <v>1</v>
      </c>
      <c r="B10" s="143" t="s">
        <v>184</v>
      </c>
      <c r="C10" s="149" t="s">
        <v>190</v>
      </c>
      <c r="D10" s="149">
        <v>10.548</v>
      </c>
      <c r="E10" s="149">
        <f>D10</f>
        <v>10.548</v>
      </c>
    </row>
    <row r="11" spans="1:5" ht="47.25">
      <c r="A11" s="143">
        <v>2</v>
      </c>
      <c r="B11" s="143" t="s">
        <v>185</v>
      </c>
      <c r="C11" s="149" t="s">
        <v>191</v>
      </c>
      <c r="D11" s="150">
        <v>0</v>
      </c>
      <c r="E11" s="150">
        <f aca="true" t="shared" si="0" ref="E11:E26">D11</f>
        <v>0</v>
      </c>
    </row>
    <row r="12" spans="1:5" ht="31.5">
      <c r="A12" s="143">
        <v>3</v>
      </c>
      <c r="B12" s="143" t="s">
        <v>186</v>
      </c>
      <c r="C12" s="149" t="s">
        <v>191</v>
      </c>
      <c r="D12" s="150">
        <v>0</v>
      </c>
      <c r="E12" s="150">
        <f t="shared" si="0"/>
        <v>0</v>
      </c>
    </row>
    <row r="13" spans="1:5" ht="47.25">
      <c r="A13" s="143">
        <v>4</v>
      </c>
      <c r="B13" s="143" t="s">
        <v>187</v>
      </c>
      <c r="C13" s="149" t="s">
        <v>191</v>
      </c>
      <c r="D13" s="150">
        <v>1</v>
      </c>
      <c r="E13" s="150">
        <f t="shared" si="0"/>
        <v>1</v>
      </c>
    </row>
    <row r="14" spans="1:5" ht="33" customHeight="1">
      <c r="A14" s="143">
        <v>5</v>
      </c>
      <c r="B14" s="143" t="s">
        <v>188</v>
      </c>
      <c r="C14" s="149" t="s">
        <v>192</v>
      </c>
      <c r="D14" s="149">
        <v>13.02</v>
      </c>
      <c r="E14" s="149">
        <v>13.02</v>
      </c>
    </row>
    <row r="15" spans="1:5" ht="22.5" customHeight="1">
      <c r="A15" s="143">
        <v>6</v>
      </c>
      <c r="B15" s="143" t="s">
        <v>189</v>
      </c>
      <c r="C15" s="149" t="s">
        <v>192</v>
      </c>
      <c r="D15" s="150">
        <v>4.3</v>
      </c>
      <c r="E15" s="150">
        <f>1568/365</f>
        <v>4.295890410958904</v>
      </c>
    </row>
    <row r="16" spans="1:5" ht="48" customHeight="1">
      <c r="A16" s="143">
        <v>7</v>
      </c>
      <c r="B16" s="143" t="s">
        <v>291</v>
      </c>
      <c r="C16" s="149" t="s">
        <v>176</v>
      </c>
      <c r="D16" s="150">
        <v>0</v>
      </c>
      <c r="E16" s="150">
        <f t="shared" si="0"/>
        <v>0</v>
      </c>
    </row>
    <row r="17" spans="1:5" ht="22.5" customHeight="1">
      <c r="A17" s="143" t="s">
        <v>130</v>
      </c>
      <c r="B17" s="155" t="s">
        <v>292</v>
      </c>
      <c r="C17" s="149" t="s">
        <v>176</v>
      </c>
      <c r="D17" s="150">
        <v>0</v>
      </c>
      <c r="E17" s="150">
        <f t="shared" si="0"/>
        <v>0</v>
      </c>
    </row>
    <row r="18" spans="1:5" ht="19.5" customHeight="1">
      <c r="A18" s="143" t="s">
        <v>132</v>
      </c>
      <c r="B18" s="156" t="s">
        <v>293</v>
      </c>
      <c r="C18" s="149" t="s">
        <v>176</v>
      </c>
      <c r="D18" s="150">
        <v>0</v>
      </c>
      <c r="E18" s="150">
        <f t="shared" si="0"/>
        <v>0</v>
      </c>
    </row>
    <row r="19" spans="1:5" ht="39" customHeight="1">
      <c r="A19" s="143">
        <v>8</v>
      </c>
      <c r="B19" s="133" t="s">
        <v>282</v>
      </c>
      <c r="C19" s="149" t="s">
        <v>176</v>
      </c>
      <c r="D19" s="150">
        <v>0</v>
      </c>
      <c r="E19" s="150">
        <f t="shared" si="0"/>
        <v>0</v>
      </c>
    </row>
    <row r="20" spans="1:5" ht="39" customHeight="1">
      <c r="A20" s="143">
        <v>9</v>
      </c>
      <c r="B20" s="133" t="s">
        <v>294</v>
      </c>
      <c r="C20" s="149" t="s">
        <v>176</v>
      </c>
      <c r="D20" s="150">
        <v>1568</v>
      </c>
      <c r="E20" s="150">
        <f t="shared" si="0"/>
        <v>1568</v>
      </c>
    </row>
    <row r="21" spans="1:5" ht="31.5">
      <c r="A21" s="143">
        <v>10</v>
      </c>
      <c r="B21" s="143" t="s">
        <v>297</v>
      </c>
      <c r="C21" s="149" t="s">
        <v>176</v>
      </c>
      <c r="D21" s="150">
        <v>1566.944</v>
      </c>
      <c r="E21" s="149">
        <f t="shared" si="0"/>
        <v>1566.944</v>
      </c>
    </row>
    <row r="22" spans="1:5" ht="15.75">
      <c r="A22" s="143" t="s">
        <v>265</v>
      </c>
      <c r="B22" s="157" t="s">
        <v>295</v>
      </c>
      <c r="C22" s="149" t="s">
        <v>176</v>
      </c>
      <c r="D22" s="150">
        <v>0</v>
      </c>
      <c r="E22" s="150">
        <v>0</v>
      </c>
    </row>
    <row r="23" spans="1:5" ht="15.75">
      <c r="A23" s="143" t="s">
        <v>266</v>
      </c>
      <c r="B23" s="157" t="s">
        <v>296</v>
      </c>
      <c r="C23" s="149" t="s">
        <v>176</v>
      </c>
      <c r="D23" s="150">
        <v>1566.944</v>
      </c>
      <c r="E23" s="149">
        <f t="shared" si="0"/>
        <v>1566.944</v>
      </c>
    </row>
    <row r="24" spans="1:5" ht="34.5" customHeight="1">
      <c r="A24" s="143">
        <v>11</v>
      </c>
      <c r="B24" s="157" t="s">
        <v>298</v>
      </c>
      <c r="C24" s="149" t="s">
        <v>176</v>
      </c>
      <c r="D24" s="150">
        <v>1.056</v>
      </c>
      <c r="E24" s="150">
        <f t="shared" si="0"/>
        <v>1.056</v>
      </c>
    </row>
    <row r="25" spans="1:5" ht="31.5">
      <c r="A25" s="143">
        <v>12</v>
      </c>
      <c r="B25" s="143" t="s">
        <v>177</v>
      </c>
      <c r="C25" s="149" t="s">
        <v>176</v>
      </c>
      <c r="D25" s="150">
        <v>3.585</v>
      </c>
      <c r="E25" s="150">
        <f t="shared" si="0"/>
        <v>3.585</v>
      </c>
    </row>
    <row r="26" spans="1:5" ht="15.75">
      <c r="A26" s="143">
        <v>13</v>
      </c>
      <c r="B26" s="133" t="s">
        <v>299</v>
      </c>
      <c r="C26" s="149" t="s">
        <v>176</v>
      </c>
      <c r="D26" s="150">
        <v>1563.36</v>
      </c>
      <c r="E26" s="150">
        <f t="shared" si="0"/>
        <v>1563.36</v>
      </c>
    </row>
    <row r="27" spans="1:5" ht="15.75">
      <c r="A27" s="143" t="s">
        <v>271</v>
      </c>
      <c r="B27" s="133" t="s">
        <v>229</v>
      </c>
      <c r="C27" s="149" t="s">
        <v>176</v>
      </c>
      <c r="D27" s="150">
        <v>0</v>
      </c>
      <c r="E27" s="150">
        <v>0</v>
      </c>
    </row>
    <row r="28" spans="1:5" ht="15.75">
      <c r="A28" s="151" t="s">
        <v>300</v>
      </c>
      <c r="B28" s="133" t="s">
        <v>243</v>
      </c>
      <c r="C28" s="149" t="s">
        <v>176</v>
      </c>
      <c r="D28" s="150">
        <v>0</v>
      </c>
      <c r="E28" s="150">
        <v>0</v>
      </c>
    </row>
    <row r="29" spans="1:5" ht="15.75">
      <c r="A29" s="143" t="s">
        <v>272</v>
      </c>
      <c r="B29" s="133" t="s">
        <v>178</v>
      </c>
      <c r="C29" s="149" t="s">
        <v>176</v>
      </c>
      <c r="D29" s="150">
        <v>0</v>
      </c>
      <c r="E29" s="150">
        <v>0</v>
      </c>
    </row>
    <row r="30" spans="1:5" ht="15.75">
      <c r="A30" s="143" t="s">
        <v>273</v>
      </c>
      <c r="B30" s="133" t="s">
        <v>230</v>
      </c>
      <c r="C30" s="149" t="s">
        <v>176</v>
      </c>
      <c r="D30" s="150">
        <v>77.639</v>
      </c>
      <c r="E30" s="150">
        <v>77.639</v>
      </c>
    </row>
    <row r="31" spans="1:5" ht="15.75">
      <c r="A31" s="143" t="s">
        <v>301</v>
      </c>
      <c r="B31" s="133" t="s">
        <v>243</v>
      </c>
      <c r="C31" s="149" t="s">
        <v>176</v>
      </c>
      <c r="D31" s="168">
        <v>66</v>
      </c>
      <c r="E31" s="168">
        <v>66</v>
      </c>
    </row>
    <row r="32" spans="1:5" ht="15.75">
      <c r="A32" s="143" t="s">
        <v>274</v>
      </c>
      <c r="B32" s="133" t="s">
        <v>231</v>
      </c>
      <c r="C32" s="149" t="s">
        <v>176</v>
      </c>
      <c r="D32" s="150">
        <v>458.079</v>
      </c>
      <c r="E32" s="150">
        <v>458.079</v>
      </c>
    </row>
    <row r="33" spans="1:5" ht="15.75">
      <c r="A33" s="143" t="s">
        <v>302</v>
      </c>
      <c r="B33" s="133" t="s">
        <v>243</v>
      </c>
      <c r="C33" s="149" t="s">
        <v>176</v>
      </c>
      <c r="D33" s="168">
        <v>434.92</v>
      </c>
      <c r="E33" s="168">
        <v>434.92</v>
      </c>
    </row>
    <row r="34" spans="1:5" ht="15.75">
      <c r="A34" s="143">
        <v>14</v>
      </c>
      <c r="B34" s="144" t="s">
        <v>179</v>
      </c>
      <c r="C34" s="152" t="s">
        <v>180</v>
      </c>
      <c r="D34" s="15">
        <v>0</v>
      </c>
      <c r="E34" s="15">
        <v>0</v>
      </c>
    </row>
    <row r="35" spans="1:5" ht="60">
      <c r="A35" s="143">
        <v>15</v>
      </c>
      <c r="B35" s="144" t="s">
        <v>270</v>
      </c>
      <c r="C35" s="152"/>
      <c r="D35" s="15">
        <v>0</v>
      </c>
      <c r="E35" s="15">
        <v>0</v>
      </c>
    </row>
    <row r="36" spans="1:5" ht="15" customHeight="1">
      <c r="A36" s="143" t="s">
        <v>303</v>
      </c>
      <c r="B36" s="144" t="s">
        <v>287</v>
      </c>
      <c r="C36" s="152" t="s">
        <v>222</v>
      </c>
      <c r="D36" s="15">
        <v>0</v>
      </c>
      <c r="E36" s="15">
        <v>0</v>
      </c>
    </row>
    <row r="37" spans="1:5" ht="15.75" customHeight="1">
      <c r="A37" s="143" t="s">
        <v>283</v>
      </c>
      <c r="B37" s="144" t="s">
        <v>218</v>
      </c>
      <c r="C37" s="152" t="s">
        <v>222</v>
      </c>
      <c r="D37" s="15">
        <v>0</v>
      </c>
      <c r="E37" s="15">
        <v>0</v>
      </c>
    </row>
    <row r="38" spans="1:5" ht="15.75" customHeight="1">
      <c r="A38" s="143" t="s">
        <v>284</v>
      </c>
      <c r="B38" s="144" t="s">
        <v>219</v>
      </c>
      <c r="C38" s="152" t="s">
        <v>222</v>
      </c>
      <c r="D38" s="15">
        <v>0</v>
      </c>
      <c r="E38" s="15">
        <v>0</v>
      </c>
    </row>
    <row r="39" spans="1:5" ht="31.5">
      <c r="A39" s="143">
        <v>16</v>
      </c>
      <c r="B39" s="144" t="s">
        <v>269</v>
      </c>
      <c r="C39" s="144" t="s">
        <v>223</v>
      </c>
      <c r="D39" s="15">
        <v>0</v>
      </c>
      <c r="E39" s="15">
        <v>0</v>
      </c>
    </row>
    <row r="40" spans="1:5" ht="15.75">
      <c r="A40" s="123">
        <v>17</v>
      </c>
      <c r="B40" s="109" t="s">
        <v>201</v>
      </c>
      <c r="C40" s="108" t="s">
        <v>194</v>
      </c>
      <c r="D40" s="149">
        <v>110.4</v>
      </c>
      <c r="E40" s="149">
        <v>105.6</v>
      </c>
    </row>
    <row r="41" spans="1:5" ht="31.5">
      <c r="A41" s="143">
        <v>18</v>
      </c>
      <c r="B41" s="133" t="s">
        <v>244</v>
      </c>
      <c r="C41" s="133"/>
      <c r="D41" s="133"/>
      <c r="E41" s="149"/>
    </row>
    <row r="42" spans="1:5" ht="15.75">
      <c r="A42" s="133" t="s">
        <v>304</v>
      </c>
      <c r="B42" s="133" t="s">
        <v>240</v>
      </c>
      <c r="C42" s="149" t="s">
        <v>194</v>
      </c>
      <c r="D42" s="149">
        <v>104.7</v>
      </c>
      <c r="E42" s="149">
        <v>107.3</v>
      </c>
    </row>
    <row r="43" spans="1:5" ht="15.75">
      <c r="A43" s="133" t="s">
        <v>305</v>
      </c>
      <c r="B43" s="133" t="s">
        <v>318</v>
      </c>
      <c r="C43" s="149" t="s">
        <v>194</v>
      </c>
      <c r="D43" s="149">
        <v>104.7</v>
      </c>
      <c r="E43" s="149">
        <v>107.3</v>
      </c>
    </row>
    <row r="44" spans="1:5" ht="15.75">
      <c r="A44" s="133" t="s">
        <v>306</v>
      </c>
      <c r="B44" s="133" t="s">
        <v>319</v>
      </c>
      <c r="C44" s="149" t="s">
        <v>194</v>
      </c>
      <c r="D44" s="149">
        <v>104.7</v>
      </c>
      <c r="E44" s="149">
        <v>105.4</v>
      </c>
    </row>
    <row r="45" spans="1:5" ht="15.75">
      <c r="A45" s="133" t="s">
        <v>307</v>
      </c>
      <c r="B45" s="133" t="s">
        <v>241</v>
      </c>
      <c r="C45" s="149" t="s">
        <v>194</v>
      </c>
      <c r="D45" s="149">
        <v>104.7</v>
      </c>
      <c r="E45" s="153">
        <v>103</v>
      </c>
    </row>
  </sheetData>
  <sheetProtection/>
  <mergeCells count="9">
    <mergeCell ref="C2:E2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workbookViewId="0" topLeftCell="A1">
      <selection activeCell="G13" sqref="G13"/>
    </sheetView>
  </sheetViews>
  <sheetFormatPr defaultColWidth="9.140625" defaultRowHeight="12.75"/>
  <cols>
    <col min="1" max="1" width="5.8515625" style="126" customWidth="1"/>
    <col min="2" max="2" width="30.57421875" style="126" customWidth="1"/>
    <col min="3" max="3" width="11.28125" style="126" customWidth="1"/>
    <col min="4" max="4" width="17.7109375" style="126" customWidth="1"/>
    <col min="5" max="5" width="18.00390625" style="126" customWidth="1"/>
    <col min="6" max="16384" width="9.140625" style="126" customWidth="1"/>
  </cols>
  <sheetData>
    <row r="1" spans="4:5" ht="60" customHeight="1">
      <c r="D1" s="204" t="s">
        <v>237</v>
      </c>
      <c r="E1" s="205"/>
    </row>
    <row r="2" ht="15.75" customHeight="1"/>
    <row r="3" spans="1:5" ht="20.25" customHeight="1">
      <c r="A3" s="202" t="s">
        <v>329</v>
      </c>
      <c r="B3" s="202"/>
      <c r="C3" s="202"/>
      <c r="D3" s="202"/>
      <c r="E3" s="202"/>
    </row>
    <row r="4" spans="1:7" ht="41.25" customHeight="1">
      <c r="A4" s="170" t="s">
        <v>330</v>
      </c>
      <c r="B4" s="170"/>
      <c r="C4" s="170"/>
      <c r="D4" s="170"/>
      <c r="E4" s="170"/>
      <c r="F4" s="203" t="s">
        <v>235</v>
      </c>
      <c r="G4" s="203"/>
    </row>
    <row r="5" spans="1:5" ht="17.25" customHeight="1">
      <c r="A5" s="206"/>
      <c r="B5" s="206"/>
      <c r="C5" s="206"/>
      <c r="D5" s="206"/>
      <c r="E5" s="206"/>
    </row>
    <row r="7" spans="1:5" s="127" customFormat="1" ht="23.25" customHeight="1">
      <c r="A7" s="207" t="s">
        <v>160</v>
      </c>
      <c r="B7" s="207" t="s">
        <v>206</v>
      </c>
      <c r="C7" s="207" t="s">
        <v>175</v>
      </c>
      <c r="D7" s="200" t="s">
        <v>207</v>
      </c>
      <c r="E7" s="201"/>
    </row>
    <row r="8" spans="1:5" s="127" customFormat="1" ht="74.25" customHeight="1">
      <c r="A8" s="208"/>
      <c r="B8" s="208"/>
      <c r="C8" s="208"/>
      <c r="D8" s="129" t="s">
        <v>286</v>
      </c>
      <c r="E8" s="129" t="s">
        <v>281</v>
      </c>
    </row>
    <row r="9" spans="1:5" s="127" customFormat="1" ht="18.75">
      <c r="A9" s="128">
        <v>1</v>
      </c>
      <c r="B9" s="128">
        <v>2</v>
      </c>
      <c r="C9" s="128">
        <v>3</v>
      </c>
      <c r="D9" s="128">
        <v>4</v>
      </c>
      <c r="E9" s="128">
        <v>5</v>
      </c>
    </row>
    <row r="10" spans="1:5" s="127" customFormat="1" ht="18.75">
      <c r="A10" s="128">
        <v>1</v>
      </c>
      <c r="B10" s="129" t="s">
        <v>238</v>
      </c>
      <c r="C10" s="128"/>
      <c r="D10" s="200"/>
      <c r="E10" s="201"/>
    </row>
    <row r="11" spans="1:5" s="127" customFormat="1" ht="55.5" customHeight="1">
      <c r="A11" s="128" t="s">
        <v>20</v>
      </c>
      <c r="B11" s="129" t="s">
        <v>208</v>
      </c>
      <c r="C11" s="128" t="s">
        <v>209</v>
      </c>
      <c r="D11" s="128">
        <v>14.95</v>
      </c>
      <c r="E11" s="128">
        <v>15.76</v>
      </c>
    </row>
    <row r="12" spans="1:5" ht="57" customHeight="1">
      <c r="A12" s="128" t="s">
        <v>21</v>
      </c>
      <c r="B12" s="129" t="s">
        <v>239</v>
      </c>
      <c r="C12" s="128" t="s">
        <v>209</v>
      </c>
      <c r="D12" s="128">
        <v>17.64</v>
      </c>
      <c r="E12" s="128">
        <v>18.59</v>
      </c>
    </row>
    <row r="13" spans="1:5" ht="18.75">
      <c r="A13" s="128">
        <v>2</v>
      </c>
      <c r="B13" s="129" t="s">
        <v>328</v>
      </c>
      <c r="C13" s="128"/>
      <c r="D13" s="200"/>
      <c r="E13" s="201"/>
    </row>
    <row r="14" spans="1:5" ht="65.25" customHeight="1">
      <c r="A14" s="128" t="s">
        <v>73</v>
      </c>
      <c r="B14" s="129" t="s">
        <v>208</v>
      </c>
      <c r="C14" s="128" t="s">
        <v>209</v>
      </c>
      <c r="D14" s="128">
        <v>16.55</v>
      </c>
      <c r="E14" s="128">
        <v>16.55</v>
      </c>
    </row>
    <row r="15" spans="1:5" ht="56.25">
      <c r="A15" s="128" t="s">
        <v>83</v>
      </c>
      <c r="B15" s="129" t="s">
        <v>239</v>
      </c>
      <c r="C15" s="128" t="s">
        <v>209</v>
      </c>
      <c r="D15" s="128">
        <v>19.53</v>
      </c>
      <c r="E15" s="128">
        <v>19.53</v>
      </c>
    </row>
  </sheetData>
  <sheetProtection/>
  <mergeCells count="11">
    <mergeCell ref="D7:E7"/>
    <mergeCell ref="D13:E13"/>
    <mergeCell ref="A3:E3"/>
    <mergeCell ref="D10:E10"/>
    <mergeCell ref="F4:G4"/>
    <mergeCell ref="D1:E1"/>
    <mergeCell ref="A4:E4"/>
    <mergeCell ref="A5:E5"/>
    <mergeCell ref="A7:A8"/>
    <mergeCell ref="B7:B8"/>
    <mergeCell ref="C7:C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view="pageBreakPreview" zoomScale="60" zoomScalePageLayoutView="0" workbookViewId="0" topLeftCell="A1">
      <selection activeCell="A4" sqref="A4:E4"/>
    </sheetView>
  </sheetViews>
  <sheetFormatPr defaultColWidth="39.8515625" defaultRowHeight="12.75"/>
  <cols>
    <col min="1" max="1" width="8.7109375" style="134" customWidth="1"/>
    <col min="2" max="2" width="32.7109375" style="134" customWidth="1"/>
    <col min="3" max="3" width="13.28125" style="134" customWidth="1"/>
    <col min="4" max="4" width="14.28125" style="134" customWidth="1"/>
    <col min="5" max="5" width="13.00390625" style="134" customWidth="1"/>
    <col min="6" max="16384" width="39.8515625" style="134" customWidth="1"/>
  </cols>
  <sheetData>
    <row r="1" ht="14.25" customHeight="1"/>
    <row r="2" spans="1:5" ht="68.25" customHeight="1">
      <c r="A2" s="135"/>
      <c r="B2" s="135"/>
      <c r="C2" s="169" t="s">
        <v>315</v>
      </c>
      <c r="D2" s="169"/>
      <c r="E2" s="169"/>
    </row>
    <row r="3" spans="1:5" ht="24.75" customHeight="1">
      <c r="A3" s="169" t="s">
        <v>181</v>
      </c>
      <c r="B3" s="169"/>
      <c r="C3" s="169"/>
      <c r="D3" s="169"/>
      <c r="E3" s="169"/>
    </row>
    <row r="4" spans="1:5" ht="39.75" customHeight="1">
      <c r="A4" s="170" t="s">
        <v>316</v>
      </c>
      <c r="B4" s="170"/>
      <c r="C4" s="170"/>
      <c r="D4" s="170"/>
      <c r="E4" s="170"/>
    </row>
    <row r="5" ht="18.75">
      <c r="C5" s="85"/>
    </row>
    <row r="6" spans="1:5" ht="15" customHeight="1">
      <c r="A6" s="176" t="s">
        <v>160</v>
      </c>
      <c r="B6" s="176" t="s">
        <v>174</v>
      </c>
      <c r="C6" s="176" t="s">
        <v>175</v>
      </c>
      <c r="D6" s="176" t="s">
        <v>224</v>
      </c>
      <c r="E6" s="176"/>
    </row>
    <row r="7" spans="1:5" ht="18" customHeight="1">
      <c r="A7" s="176"/>
      <c r="B7" s="176"/>
      <c r="C7" s="176"/>
      <c r="D7" s="176" t="s">
        <v>252</v>
      </c>
      <c r="E7" s="176" t="s">
        <v>253</v>
      </c>
    </row>
    <row r="8" spans="1:5" ht="21" customHeight="1">
      <c r="A8" s="176"/>
      <c r="B8" s="176"/>
      <c r="C8" s="176"/>
      <c r="D8" s="176"/>
      <c r="E8" s="176"/>
    </row>
    <row r="9" spans="1:5" ht="15.75">
      <c r="A9" s="136">
        <v>1</v>
      </c>
      <c r="B9" s="136">
        <v>2</v>
      </c>
      <c r="C9" s="136">
        <v>3</v>
      </c>
      <c r="D9" s="136">
        <v>4</v>
      </c>
      <c r="E9" s="136">
        <v>5</v>
      </c>
    </row>
    <row r="10" spans="1:5" ht="31.5">
      <c r="A10" s="136">
        <v>1</v>
      </c>
      <c r="B10" s="141" t="s">
        <v>254</v>
      </c>
      <c r="C10" s="136" t="s">
        <v>190</v>
      </c>
      <c r="D10" s="138">
        <v>16.758</v>
      </c>
      <c r="E10" s="138">
        <v>16.758</v>
      </c>
    </row>
    <row r="11" spans="1:5" ht="31.5">
      <c r="A11" s="136">
        <v>2</v>
      </c>
      <c r="B11" s="141" t="s">
        <v>255</v>
      </c>
      <c r="C11" s="136" t="s">
        <v>191</v>
      </c>
      <c r="D11" s="138">
        <v>2</v>
      </c>
      <c r="E11" s="138">
        <v>2</v>
      </c>
    </row>
    <row r="12" spans="1:5" ht="31.5">
      <c r="A12" s="136">
        <v>3</v>
      </c>
      <c r="B12" s="142" t="s">
        <v>256</v>
      </c>
      <c r="C12" s="69" t="s">
        <v>192</v>
      </c>
      <c r="D12" s="136">
        <v>38.15</v>
      </c>
      <c r="E12" s="160">
        <v>38.15</v>
      </c>
    </row>
    <row r="13" spans="1:5" ht="31.5">
      <c r="A13" s="136">
        <v>4</v>
      </c>
      <c r="B13" s="142" t="s">
        <v>257</v>
      </c>
      <c r="C13" s="136" t="s">
        <v>191</v>
      </c>
      <c r="D13" s="136">
        <v>1</v>
      </c>
      <c r="E13" s="136">
        <v>1</v>
      </c>
    </row>
    <row r="14" spans="1:5" ht="31.5">
      <c r="A14" s="136">
        <v>5</v>
      </c>
      <c r="B14" s="142" t="s">
        <v>258</v>
      </c>
      <c r="C14" s="69" t="s">
        <v>192</v>
      </c>
      <c r="D14" s="136">
        <v>0.16</v>
      </c>
      <c r="E14" s="136">
        <v>0.16</v>
      </c>
    </row>
    <row r="15" spans="1:5" ht="31.5">
      <c r="A15" s="136">
        <v>6</v>
      </c>
      <c r="B15" s="142" t="s">
        <v>259</v>
      </c>
      <c r="C15" s="69" t="s">
        <v>192</v>
      </c>
      <c r="D15" s="138">
        <v>0.155</v>
      </c>
      <c r="E15" s="138">
        <v>0.155</v>
      </c>
    </row>
    <row r="16" spans="1:5" ht="32.25" customHeight="1">
      <c r="A16" s="136">
        <v>7</v>
      </c>
      <c r="B16" s="137" t="s">
        <v>245</v>
      </c>
      <c r="C16" s="136" t="s">
        <v>176</v>
      </c>
      <c r="D16" s="15">
        <v>2000</v>
      </c>
      <c r="E16" s="15">
        <v>2000</v>
      </c>
    </row>
    <row r="17" spans="1:5" ht="20.25" customHeight="1">
      <c r="A17" s="136" t="s">
        <v>130</v>
      </c>
      <c r="B17" s="137" t="s">
        <v>246</v>
      </c>
      <c r="C17" s="136" t="s">
        <v>176</v>
      </c>
      <c r="D17" s="15">
        <v>0</v>
      </c>
      <c r="E17" s="15">
        <v>0</v>
      </c>
    </row>
    <row r="18" spans="1:5" ht="15.75" customHeight="1">
      <c r="A18" s="136" t="s">
        <v>132</v>
      </c>
      <c r="B18" s="137" t="s">
        <v>247</v>
      </c>
      <c r="C18" s="136" t="s">
        <v>176</v>
      </c>
      <c r="D18" s="15">
        <v>1380.582</v>
      </c>
      <c r="E18" s="15">
        <v>1380.582</v>
      </c>
    </row>
    <row r="19" spans="1:5" ht="17.25" customHeight="1">
      <c r="A19" s="136" t="s">
        <v>261</v>
      </c>
      <c r="B19" s="137" t="s">
        <v>248</v>
      </c>
      <c r="C19" s="136" t="s">
        <v>176</v>
      </c>
      <c r="D19" s="15">
        <v>77.255</v>
      </c>
      <c r="E19" s="15">
        <v>77.255</v>
      </c>
    </row>
    <row r="20" spans="1:5" ht="20.25" customHeight="1">
      <c r="A20" s="136" t="s">
        <v>262</v>
      </c>
      <c r="B20" s="137" t="s">
        <v>311</v>
      </c>
      <c r="C20" s="136" t="s">
        <v>176</v>
      </c>
      <c r="D20" s="15">
        <v>542.163</v>
      </c>
      <c r="E20" s="15">
        <v>542.163</v>
      </c>
    </row>
    <row r="21" spans="1:5" ht="18.75" customHeight="1">
      <c r="A21" s="139" t="s">
        <v>263</v>
      </c>
      <c r="B21" s="137" t="s">
        <v>249</v>
      </c>
      <c r="C21" s="136" t="s">
        <v>176</v>
      </c>
      <c r="D21" s="15">
        <v>0</v>
      </c>
      <c r="E21" s="15">
        <v>0</v>
      </c>
    </row>
    <row r="22" spans="1:5" ht="33.75" customHeight="1">
      <c r="A22" s="139" t="s">
        <v>264</v>
      </c>
      <c r="B22" s="137" t="s">
        <v>260</v>
      </c>
      <c r="C22" s="136" t="s">
        <v>176</v>
      </c>
      <c r="D22" s="15">
        <v>56.73</v>
      </c>
      <c r="E22" s="15">
        <v>56.73</v>
      </c>
    </row>
    <row r="23" spans="1:5" ht="33.75" customHeight="1">
      <c r="A23" s="158">
        <v>9</v>
      </c>
      <c r="B23" s="137" t="s">
        <v>308</v>
      </c>
      <c r="C23" s="154" t="s">
        <v>176</v>
      </c>
      <c r="D23" s="15">
        <v>2000</v>
      </c>
      <c r="E23" s="15">
        <v>2000</v>
      </c>
    </row>
    <row r="24" spans="1:5" ht="33.75" customHeight="1">
      <c r="A24" s="158" t="s">
        <v>310</v>
      </c>
      <c r="B24" s="137" t="s">
        <v>309</v>
      </c>
      <c r="C24" s="154" t="s">
        <v>176</v>
      </c>
      <c r="D24" s="15">
        <v>0</v>
      </c>
      <c r="E24" s="15">
        <v>0</v>
      </c>
    </row>
    <row r="25" spans="1:5" ht="20.25" customHeight="1">
      <c r="A25" s="136">
        <v>11</v>
      </c>
      <c r="B25" s="137" t="s">
        <v>179</v>
      </c>
      <c r="C25" s="136" t="s">
        <v>180</v>
      </c>
      <c r="D25" s="15">
        <v>1292.82</v>
      </c>
      <c r="E25" s="11">
        <v>1176.66</v>
      </c>
    </row>
    <row r="26" spans="1:5" ht="59.25">
      <c r="A26" s="136">
        <v>12</v>
      </c>
      <c r="B26" s="137" t="s">
        <v>290</v>
      </c>
      <c r="C26" s="136"/>
      <c r="D26" s="15">
        <f>D25/D23</f>
        <v>0.6464099999999999</v>
      </c>
      <c r="E26" s="15">
        <f>E25/E23</f>
        <v>0.58833</v>
      </c>
    </row>
    <row r="27" spans="1:5" ht="30.75" customHeight="1">
      <c r="A27" s="154" t="s">
        <v>267</v>
      </c>
      <c r="B27" s="137" t="s">
        <v>288</v>
      </c>
      <c r="C27" s="122" t="s">
        <v>222</v>
      </c>
      <c r="D27" s="15">
        <v>0.35</v>
      </c>
      <c r="E27" s="15">
        <v>0.29</v>
      </c>
    </row>
    <row r="28" spans="1:5" ht="21" customHeight="1">
      <c r="A28" s="154" t="s">
        <v>268</v>
      </c>
      <c r="B28" s="137" t="s">
        <v>289</v>
      </c>
      <c r="C28" s="122" t="s">
        <v>222</v>
      </c>
      <c r="D28" s="15">
        <v>10.62</v>
      </c>
      <c r="E28" s="15">
        <v>10.62</v>
      </c>
    </row>
    <row r="29" spans="1:5" ht="36.75" customHeight="1">
      <c r="A29" s="136">
        <v>13</v>
      </c>
      <c r="B29" s="144" t="s">
        <v>269</v>
      </c>
      <c r="C29" s="121" t="s">
        <v>223</v>
      </c>
      <c r="D29" s="161"/>
      <c r="E29" s="162"/>
    </row>
    <row r="30" spans="1:5" ht="15.75">
      <c r="A30" s="140" t="s">
        <v>271</v>
      </c>
      <c r="B30" s="163" t="s">
        <v>251</v>
      </c>
      <c r="C30" s="136"/>
      <c r="D30" s="11">
        <v>0.016</v>
      </c>
      <c r="E30" s="11">
        <v>0.016</v>
      </c>
    </row>
    <row r="31" spans="1:6" ht="15.75">
      <c r="A31" s="154" t="s">
        <v>272</v>
      </c>
      <c r="B31" s="163" t="s">
        <v>320</v>
      </c>
      <c r="C31" s="136"/>
      <c r="D31" s="11">
        <v>0.003</v>
      </c>
      <c r="E31" s="11">
        <v>0.003</v>
      </c>
      <c r="F31" s="134" t="s">
        <v>312</v>
      </c>
    </row>
    <row r="32" spans="1:5" ht="15.75">
      <c r="A32" s="136">
        <v>14</v>
      </c>
      <c r="B32" s="109" t="s">
        <v>201</v>
      </c>
      <c r="C32" s="108" t="s">
        <v>194</v>
      </c>
      <c r="D32" s="11">
        <v>104.7</v>
      </c>
      <c r="E32" s="11">
        <v>105.6</v>
      </c>
    </row>
    <row r="33" spans="1:5" ht="31.5">
      <c r="A33" s="136">
        <v>15</v>
      </c>
      <c r="B33" s="133" t="s">
        <v>244</v>
      </c>
      <c r="C33" s="86"/>
      <c r="D33" s="163"/>
      <c r="E33" s="11"/>
    </row>
    <row r="34" spans="1:5" ht="15.75">
      <c r="A34" s="140" t="s">
        <v>303</v>
      </c>
      <c r="B34" s="86" t="s">
        <v>240</v>
      </c>
      <c r="C34" s="69" t="s">
        <v>194</v>
      </c>
      <c r="D34" s="11">
        <v>110.4</v>
      </c>
      <c r="E34" s="11">
        <v>107.3</v>
      </c>
    </row>
    <row r="35" spans="1:5" ht="15.75">
      <c r="A35" s="154" t="s">
        <v>283</v>
      </c>
      <c r="B35" s="133" t="s">
        <v>321</v>
      </c>
      <c r="C35" s="69" t="s">
        <v>194</v>
      </c>
      <c r="D35" s="11">
        <v>104.7</v>
      </c>
      <c r="E35" s="11">
        <v>107.3</v>
      </c>
    </row>
    <row r="36" spans="1:5" ht="15.75">
      <c r="A36" s="154" t="s">
        <v>284</v>
      </c>
      <c r="B36" s="133" t="s">
        <v>319</v>
      </c>
      <c r="C36" s="69" t="s">
        <v>194</v>
      </c>
      <c r="D36" s="11">
        <v>104.7</v>
      </c>
      <c r="E36" s="11">
        <v>105.4</v>
      </c>
    </row>
    <row r="37" spans="1:5" ht="15.75">
      <c r="A37" s="154" t="s">
        <v>285</v>
      </c>
      <c r="B37" s="86" t="s">
        <v>241</v>
      </c>
      <c r="C37" s="69" t="s">
        <v>194</v>
      </c>
      <c r="D37" s="11">
        <v>104.7</v>
      </c>
      <c r="E37" s="32">
        <v>103</v>
      </c>
    </row>
  </sheetData>
  <sheetProtection/>
  <mergeCells count="9">
    <mergeCell ref="C2:E2"/>
    <mergeCell ref="A4:E4"/>
    <mergeCell ref="A6:A8"/>
    <mergeCell ref="B6:B8"/>
    <mergeCell ref="C6:C8"/>
    <mergeCell ref="D6:E6"/>
    <mergeCell ref="D7:D8"/>
    <mergeCell ref="E7:E8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view="pageBreakPreview" zoomScale="60" workbookViewId="0" topLeftCell="A2">
      <selection activeCell="C11" sqref="C11:E18"/>
    </sheetView>
  </sheetViews>
  <sheetFormatPr defaultColWidth="9.140625" defaultRowHeight="12.75"/>
  <cols>
    <col min="1" max="1" width="8.28125" style="88" customWidth="1"/>
    <col min="2" max="2" width="31.421875" style="88" customWidth="1"/>
    <col min="3" max="3" width="14.421875" style="89" customWidth="1"/>
    <col min="4" max="4" width="12.00390625" style="89" customWidth="1"/>
    <col min="5" max="5" width="13.140625" style="88" customWidth="1"/>
    <col min="6" max="6" width="9.140625" style="88" customWidth="1"/>
    <col min="7" max="7" width="22.00390625" style="88" customWidth="1"/>
    <col min="8" max="16384" width="9.140625" style="88" customWidth="1"/>
  </cols>
  <sheetData>
    <row r="1" ht="15.75" hidden="1"/>
    <row r="2" spans="1:5" ht="53.25" customHeight="1">
      <c r="A2" s="145"/>
      <c r="B2" s="145"/>
      <c r="C2" s="179" t="s">
        <v>317</v>
      </c>
      <c r="D2" s="179"/>
      <c r="E2" s="179"/>
    </row>
    <row r="3" spans="1:4" ht="18.75">
      <c r="A3" s="90"/>
      <c r="B3" s="90"/>
      <c r="C3" s="91"/>
      <c r="D3" s="91"/>
    </row>
    <row r="4" spans="1:5" ht="18.75">
      <c r="A4" s="178" t="s">
        <v>322</v>
      </c>
      <c r="B4" s="178"/>
      <c r="C4" s="178"/>
      <c r="D4" s="178"/>
      <c r="E4" s="178"/>
    </row>
    <row r="5" spans="1:7" ht="25.5" customHeight="1">
      <c r="A5" s="178" t="s">
        <v>323</v>
      </c>
      <c r="B5" s="178"/>
      <c r="C5" s="178"/>
      <c r="D5" s="178"/>
      <c r="E5" s="178"/>
      <c r="G5" s="125" t="s">
        <v>235</v>
      </c>
    </row>
    <row r="6" spans="1:5" ht="38.25" customHeight="1">
      <c r="A6" s="170" t="s">
        <v>316</v>
      </c>
      <c r="B6" s="170"/>
      <c r="C6" s="170"/>
      <c r="D6" s="170"/>
      <c r="E6" s="170"/>
    </row>
    <row r="7" ht="16.5" customHeight="1">
      <c r="E7" s="92" t="s">
        <v>157</v>
      </c>
    </row>
    <row r="8" spans="1:5" ht="17.25" customHeight="1">
      <c r="A8" s="177" t="s">
        <v>160</v>
      </c>
      <c r="B8" s="177" t="s">
        <v>0</v>
      </c>
      <c r="C8" s="177" t="s">
        <v>224</v>
      </c>
      <c r="D8" s="177"/>
      <c r="E8" s="177"/>
    </row>
    <row r="9" spans="1:5" ht="67.5" customHeight="1">
      <c r="A9" s="177"/>
      <c r="B9" s="177"/>
      <c r="C9" s="93" t="s">
        <v>210</v>
      </c>
      <c r="D9" s="93" t="s">
        <v>155</v>
      </c>
      <c r="E9" s="94" t="s">
        <v>156</v>
      </c>
    </row>
    <row r="10" spans="1:5" ht="15.75">
      <c r="A10" s="94">
        <v>1</v>
      </c>
      <c r="B10" s="94">
        <v>2</v>
      </c>
      <c r="C10" s="95">
        <v>3</v>
      </c>
      <c r="D10" s="95">
        <v>4</v>
      </c>
      <c r="E10" s="95">
        <v>5</v>
      </c>
    </row>
    <row r="11" spans="1:5" ht="15.75">
      <c r="A11" s="96">
        <v>1</v>
      </c>
      <c r="B11" s="97" t="s">
        <v>25</v>
      </c>
      <c r="C11" s="164">
        <v>20213.39</v>
      </c>
      <c r="D11" s="164">
        <v>20178.46</v>
      </c>
      <c r="E11" s="164">
        <f aca="true" t="shared" si="0" ref="E11:E17">C11-D11</f>
        <v>34.93000000000029</v>
      </c>
    </row>
    <row r="12" spans="1:5" ht="15.75">
      <c r="A12" s="99">
        <v>2</v>
      </c>
      <c r="B12" s="98" t="s">
        <v>72</v>
      </c>
      <c r="C12" s="165">
        <v>3567.56</v>
      </c>
      <c r="D12" s="165">
        <v>3087</v>
      </c>
      <c r="E12" s="164">
        <f t="shared" si="0"/>
        <v>480.55999999999995</v>
      </c>
    </row>
    <row r="13" spans="1:5" ht="16.5" customHeight="1">
      <c r="A13" s="99">
        <v>3</v>
      </c>
      <c r="B13" s="98" t="s">
        <v>211</v>
      </c>
      <c r="C13" s="165">
        <v>864.64</v>
      </c>
      <c r="D13" s="165">
        <v>455.1</v>
      </c>
      <c r="E13" s="164">
        <f t="shared" si="0"/>
        <v>409.53999999999996</v>
      </c>
    </row>
    <row r="14" spans="1:5" ht="31.5">
      <c r="A14" s="99">
        <v>4</v>
      </c>
      <c r="B14" s="97" t="s">
        <v>113</v>
      </c>
      <c r="C14" s="165">
        <v>0</v>
      </c>
      <c r="D14" s="165">
        <v>0</v>
      </c>
      <c r="E14" s="164">
        <f t="shared" si="0"/>
        <v>0</v>
      </c>
    </row>
    <row r="15" spans="1:5" ht="47.25">
      <c r="A15" s="99">
        <v>5</v>
      </c>
      <c r="B15" s="97" t="s">
        <v>212</v>
      </c>
      <c r="C15" s="165">
        <v>161.6</v>
      </c>
      <c r="D15" s="166">
        <v>161.6</v>
      </c>
      <c r="E15" s="164">
        <f t="shared" si="0"/>
        <v>0</v>
      </c>
    </row>
    <row r="16" spans="1:5" ht="47.25">
      <c r="A16" s="99">
        <v>6</v>
      </c>
      <c r="B16" s="97" t="s">
        <v>225</v>
      </c>
      <c r="C16" s="165">
        <v>0</v>
      </c>
      <c r="D16" s="166">
        <v>0</v>
      </c>
      <c r="E16" s="164">
        <f t="shared" si="0"/>
        <v>0</v>
      </c>
    </row>
    <row r="17" spans="1:5" ht="31.5">
      <c r="A17" s="99">
        <v>7</v>
      </c>
      <c r="B17" s="97" t="s">
        <v>226</v>
      </c>
      <c r="C17" s="165">
        <v>120.43</v>
      </c>
      <c r="D17" s="165">
        <v>120.43</v>
      </c>
      <c r="E17" s="164">
        <f t="shared" si="0"/>
        <v>0</v>
      </c>
    </row>
    <row r="18" spans="1:5" ht="15.75">
      <c r="A18" s="131">
        <v>8</v>
      </c>
      <c r="B18" s="97" t="s">
        <v>213</v>
      </c>
      <c r="C18" s="165">
        <v>24927.63</v>
      </c>
      <c r="D18" s="165">
        <v>24002.58</v>
      </c>
      <c r="E18" s="165">
        <f>SUM(E11:E17)</f>
        <v>925.0300000000002</v>
      </c>
    </row>
  </sheetData>
  <sheetProtection/>
  <mergeCells count="7">
    <mergeCell ref="A8:A9"/>
    <mergeCell ref="B8:B9"/>
    <mergeCell ref="C8:E8"/>
    <mergeCell ref="A5:E5"/>
    <mergeCell ref="C2:E2"/>
    <mergeCell ref="A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view="pageBreakPreview" zoomScale="60" workbookViewId="0" topLeftCell="A2">
      <selection activeCell="A6" sqref="A6:E6"/>
    </sheetView>
  </sheetViews>
  <sheetFormatPr defaultColWidth="9.140625" defaultRowHeight="12.75"/>
  <cols>
    <col min="1" max="1" width="8.28125" style="88" customWidth="1"/>
    <col min="2" max="2" width="31.421875" style="88" customWidth="1"/>
    <col min="3" max="3" width="14.421875" style="89" customWidth="1"/>
    <col min="4" max="4" width="12.00390625" style="89" customWidth="1"/>
    <col min="5" max="5" width="13.140625" style="88" customWidth="1"/>
    <col min="6" max="6" width="9.140625" style="88" customWidth="1"/>
    <col min="7" max="7" width="22.00390625" style="88" customWidth="1"/>
    <col min="8" max="16384" width="9.140625" style="88" customWidth="1"/>
  </cols>
  <sheetData>
    <row r="1" ht="15.75" hidden="1"/>
    <row r="2" spans="1:5" ht="53.25" customHeight="1">
      <c r="A2" s="145"/>
      <c r="B2" s="145"/>
      <c r="C2" s="179" t="s">
        <v>317</v>
      </c>
      <c r="D2" s="179"/>
      <c r="E2" s="179"/>
    </row>
    <row r="3" spans="1:4" ht="18.75">
      <c r="A3" s="90"/>
      <c r="B3" s="90"/>
      <c r="C3" s="91"/>
      <c r="D3" s="91"/>
    </row>
    <row r="4" spans="1:5" ht="18.75">
      <c r="A4" s="178" t="s">
        <v>322</v>
      </c>
      <c r="B4" s="178"/>
      <c r="C4" s="178"/>
      <c r="D4" s="178"/>
      <c r="E4" s="178"/>
    </row>
    <row r="5" spans="1:7" ht="25.5" customHeight="1">
      <c r="A5" s="178" t="s">
        <v>324</v>
      </c>
      <c r="B5" s="178"/>
      <c r="C5" s="178"/>
      <c r="D5" s="178"/>
      <c r="E5" s="178"/>
      <c r="G5" s="125" t="s">
        <v>235</v>
      </c>
    </row>
    <row r="6" spans="1:5" ht="37.5" customHeight="1">
      <c r="A6" s="170" t="s">
        <v>316</v>
      </c>
      <c r="B6" s="170"/>
      <c r="C6" s="170"/>
      <c r="D6" s="170"/>
      <c r="E6" s="170"/>
    </row>
    <row r="7" ht="16.5" customHeight="1">
      <c r="E7" s="92" t="s">
        <v>157</v>
      </c>
    </row>
    <row r="8" spans="1:5" ht="17.25" customHeight="1">
      <c r="A8" s="177" t="s">
        <v>160</v>
      </c>
      <c r="B8" s="177" t="s">
        <v>0</v>
      </c>
      <c r="C8" s="177" t="s">
        <v>224</v>
      </c>
      <c r="D8" s="177"/>
      <c r="E8" s="177"/>
    </row>
    <row r="9" spans="1:5" ht="67.5" customHeight="1">
      <c r="A9" s="177"/>
      <c r="B9" s="177"/>
      <c r="C9" s="93" t="s">
        <v>210</v>
      </c>
      <c r="D9" s="93" t="s">
        <v>155</v>
      </c>
      <c r="E9" s="94" t="s">
        <v>156</v>
      </c>
    </row>
    <row r="10" spans="1:5" ht="15.75">
      <c r="A10" s="94">
        <v>1</v>
      </c>
      <c r="B10" s="94">
        <v>2</v>
      </c>
      <c r="C10" s="95">
        <v>3</v>
      </c>
      <c r="D10" s="95">
        <v>4</v>
      </c>
      <c r="E10" s="95">
        <v>5</v>
      </c>
    </row>
    <row r="11" spans="1:5" ht="15.75">
      <c r="A11" s="96">
        <v>1</v>
      </c>
      <c r="B11" s="97" t="s">
        <v>25</v>
      </c>
      <c r="C11" s="164">
        <v>29336.39</v>
      </c>
      <c r="D11" s="164">
        <v>27699.84</v>
      </c>
      <c r="E11" s="164">
        <f aca="true" t="shared" si="0" ref="E11:E17">C11-D11</f>
        <v>1636.5499999999993</v>
      </c>
    </row>
    <row r="12" spans="1:5" ht="15.75">
      <c r="A12" s="99">
        <v>2</v>
      </c>
      <c r="B12" s="98" t="s">
        <v>72</v>
      </c>
      <c r="C12" s="165">
        <v>1883.53</v>
      </c>
      <c r="D12" s="165">
        <v>1883.53</v>
      </c>
      <c r="E12" s="164">
        <f t="shared" si="0"/>
        <v>0</v>
      </c>
    </row>
    <row r="13" spans="1:5" ht="16.5" customHeight="1">
      <c r="A13" s="99">
        <v>3</v>
      </c>
      <c r="B13" s="98" t="s">
        <v>211</v>
      </c>
      <c r="C13" s="165">
        <v>3614.01</v>
      </c>
      <c r="D13" s="165">
        <v>3309.03</v>
      </c>
      <c r="E13" s="164">
        <f t="shared" si="0"/>
        <v>304.98</v>
      </c>
    </row>
    <row r="14" spans="1:5" ht="31.5">
      <c r="A14" s="99">
        <v>4</v>
      </c>
      <c r="B14" s="97" t="s">
        <v>113</v>
      </c>
      <c r="C14" s="165">
        <v>0</v>
      </c>
      <c r="D14" s="165">
        <v>0</v>
      </c>
      <c r="E14" s="164">
        <f t="shared" si="0"/>
        <v>0</v>
      </c>
    </row>
    <row r="15" spans="1:5" ht="47.25">
      <c r="A15" s="99">
        <v>5</v>
      </c>
      <c r="B15" s="97" t="s">
        <v>212</v>
      </c>
      <c r="C15" s="165">
        <v>120.53</v>
      </c>
      <c r="D15" s="166">
        <v>120.53</v>
      </c>
      <c r="E15" s="164">
        <f t="shared" si="0"/>
        <v>0</v>
      </c>
    </row>
    <row r="16" spans="1:5" ht="47.25">
      <c r="A16" s="99">
        <v>6</v>
      </c>
      <c r="B16" s="97" t="s">
        <v>225</v>
      </c>
      <c r="C16" s="165">
        <v>0</v>
      </c>
      <c r="D16" s="166">
        <v>0</v>
      </c>
      <c r="E16" s="164">
        <f t="shared" si="0"/>
        <v>0</v>
      </c>
    </row>
    <row r="17" spans="1:5" ht="31.5">
      <c r="A17" s="99">
        <v>7</v>
      </c>
      <c r="B17" s="97" t="s">
        <v>226</v>
      </c>
      <c r="C17" s="165">
        <v>83.23</v>
      </c>
      <c r="D17" s="165">
        <v>83.23</v>
      </c>
      <c r="E17" s="164">
        <f t="shared" si="0"/>
        <v>0</v>
      </c>
    </row>
    <row r="18" spans="1:5" ht="15.75">
      <c r="A18" s="131">
        <v>8</v>
      </c>
      <c r="B18" s="97" t="s">
        <v>213</v>
      </c>
      <c r="C18" s="165">
        <v>35037.69</v>
      </c>
      <c r="D18" s="165">
        <v>33096.16</v>
      </c>
      <c r="E18" s="165">
        <f>SUM(E11:E17)</f>
        <v>1941.5299999999993</v>
      </c>
    </row>
  </sheetData>
  <sheetProtection/>
  <mergeCells count="7">
    <mergeCell ref="C2:E2"/>
    <mergeCell ref="A5:E5"/>
    <mergeCell ref="A8:A9"/>
    <mergeCell ref="B8:B9"/>
    <mergeCell ref="C8:E8"/>
    <mergeCell ref="A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60" zoomScalePageLayoutView="0" workbookViewId="0" topLeftCell="A7">
      <selection activeCell="F8" sqref="F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66"/>
      <c r="B1" s="66"/>
      <c r="C1" s="66"/>
      <c r="D1" s="66"/>
    </row>
    <row r="2" spans="1:5" ht="45" customHeight="1">
      <c r="A2" s="147"/>
      <c r="B2" s="147"/>
      <c r="C2" s="180" t="s">
        <v>331</v>
      </c>
      <c r="D2" s="180"/>
      <c r="E2" s="180"/>
    </row>
    <row r="3" spans="1:5" ht="18.75">
      <c r="A3" s="67"/>
      <c r="B3" s="67"/>
      <c r="C3" s="67"/>
      <c r="D3" s="67"/>
      <c r="E3" s="68"/>
    </row>
    <row r="4" spans="1:5" ht="48.75" customHeight="1">
      <c r="A4" s="180" t="s">
        <v>166</v>
      </c>
      <c r="B4" s="180"/>
      <c r="C4" s="180"/>
      <c r="D4" s="180"/>
      <c r="E4" s="180"/>
    </row>
    <row r="5" spans="1:8" ht="42" customHeight="1">
      <c r="A5" s="170" t="s">
        <v>316</v>
      </c>
      <c r="B5" s="170"/>
      <c r="C5" s="170"/>
      <c r="D5" s="170"/>
      <c r="E5" s="170"/>
      <c r="F5" s="125" t="s">
        <v>236</v>
      </c>
      <c r="G5" s="73"/>
      <c r="H5" s="73"/>
    </row>
    <row r="6" spans="1:8" ht="18.75">
      <c r="A6" s="74"/>
      <c r="B6" s="74"/>
      <c r="C6" s="74"/>
      <c r="D6" s="74"/>
      <c r="E6" s="74"/>
      <c r="F6" s="73"/>
      <c r="G6" s="73"/>
      <c r="H6" s="73"/>
    </row>
    <row r="7" spans="1:5" ht="19.5" customHeight="1">
      <c r="A7" s="181" t="s">
        <v>160</v>
      </c>
      <c r="B7" s="181" t="s">
        <v>161</v>
      </c>
      <c r="C7" s="183" t="s">
        <v>227</v>
      </c>
      <c r="D7" s="184"/>
      <c r="E7" s="184"/>
    </row>
    <row r="8" spans="1:5" ht="63.75" customHeight="1">
      <c r="A8" s="182"/>
      <c r="B8" s="182"/>
      <c r="C8" s="69" t="s">
        <v>162</v>
      </c>
      <c r="D8" s="69" t="s">
        <v>155</v>
      </c>
      <c r="E8" s="159" t="s">
        <v>156</v>
      </c>
    </row>
    <row r="9" spans="1:5" s="70" customFormat="1" ht="15.75">
      <c r="A9" s="69">
        <v>1</v>
      </c>
      <c r="B9" s="69">
        <v>2</v>
      </c>
      <c r="C9" s="69">
        <v>3</v>
      </c>
      <c r="D9" s="69">
        <v>4</v>
      </c>
      <c r="E9" s="69">
        <v>5</v>
      </c>
    </row>
    <row r="10" spans="1:5" s="70" customFormat="1" ht="15.75">
      <c r="A10" s="69"/>
      <c r="B10" s="149" t="s">
        <v>327</v>
      </c>
      <c r="C10" s="69"/>
      <c r="D10" s="69"/>
      <c r="E10" s="69"/>
    </row>
    <row r="11" spans="1:5" ht="94.5">
      <c r="A11" s="69" t="s">
        <v>163</v>
      </c>
      <c r="B11" s="13" t="s">
        <v>164</v>
      </c>
      <c r="C11" s="71">
        <v>0</v>
      </c>
      <c r="D11" s="71">
        <v>0</v>
      </c>
      <c r="E11" s="71">
        <f aca="true" t="shared" si="0" ref="E11:E16">+C11-D11</f>
        <v>0</v>
      </c>
    </row>
    <row r="12" spans="1:5" ht="31.5">
      <c r="A12" s="69" t="s">
        <v>71</v>
      </c>
      <c r="B12" s="209" t="s">
        <v>137</v>
      </c>
      <c r="C12" s="15">
        <v>0</v>
      </c>
      <c r="D12" s="15">
        <v>0</v>
      </c>
      <c r="E12" s="71">
        <f t="shared" si="0"/>
        <v>0</v>
      </c>
    </row>
    <row r="13" spans="1:5" ht="20.25" customHeight="1">
      <c r="A13" s="69" t="s">
        <v>91</v>
      </c>
      <c r="B13" s="209" t="s">
        <v>138</v>
      </c>
      <c r="C13" s="11">
        <v>2.28</v>
      </c>
      <c r="D13" s="11">
        <v>2.28</v>
      </c>
      <c r="E13" s="71">
        <f t="shared" si="0"/>
        <v>0</v>
      </c>
    </row>
    <row r="14" spans="1:5" ht="18.75" customHeight="1">
      <c r="A14" s="69">
        <v>4</v>
      </c>
      <c r="B14" s="72" t="s">
        <v>140</v>
      </c>
      <c r="C14" s="71">
        <v>0</v>
      </c>
      <c r="D14" s="71">
        <v>0</v>
      </c>
      <c r="E14" s="71">
        <f t="shared" si="0"/>
        <v>0</v>
      </c>
    </row>
    <row r="15" spans="1:5" ht="22.5" customHeight="1">
      <c r="A15" s="69" t="s">
        <v>121</v>
      </c>
      <c r="B15" s="72" t="s">
        <v>165</v>
      </c>
      <c r="C15" s="71">
        <v>2.28</v>
      </c>
      <c r="D15" s="71">
        <v>2.28</v>
      </c>
      <c r="E15" s="71">
        <f t="shared" si="0"/>
        <v>0</v>
      </c>
    </row>
    <row r="16" spans="1:5" ht="41.25" customHeight="1">
      <c r="A16" s="69" t="s">
        <v>123</v>
      </c>
      <c r="B16" s="72" t="s">
        <v>228</v>
      </c>
      <c r="C16" s="71">
        <v>0.46</v>
      </c>
      <c r="D16" s="71">
        <v>0.46</v>
      </c>
      <c r="E16" s="71">
        <f t="shared" si="0"/>
        <v>0</v>
      </c>
    </row>
    <row r="17" spans="1:5" ht="30" customHeight="1">
      <c r="A17" s="69" t="s">
        <v>128</v>
      </c>
      <c r="B17" s="13" t="s">
        <v>135</v>
      </c>
      <c r="C17" s="71">
        <v>2.74</v>
      </c>
      <c r="D17" s="71">
        <v>2.74</v>
      </c>
      <c r="E17" s="71">
        <f>SUM(E11:E16)</f>
        <v>0</v>
      </c>
    </row>
    <row r="18" spans="1:5" ht="15.75">
      <c r="A18" s="69"/>
      <c r="B18" s="149" t="s">
        <v>328</v>
      </c>
      <c r="C18" s="69"/>
      <c r="D18" s="69"/>
      <c r="E18" s="69"/>
    </row>
    <row r="19" spans="1:5" ht="94.5">
      <c r="A19" s="69" t="s">
        <v>163</v>
      </c>
      <c r="B19" s="13" t="s">
        <v>164</v>
      </c>
      <c r="C19" s="71">
        <v>0</v>
      </c>
      <c r="D19" s="71">
        <v>0</v>
      </c>
      <c r="E19" s="71">
        <f aca="true" t="shared" si="1" ref="E19:E24">+C19-D19</f>
        <v>0</v>
      </c>
    </row>
    <row r="20" spans="1:5" ht="31.5">
      <c r="A20" s="69" t="s">
        <v>71</v>
      </c>
      <c r="B20" s="209" t="s">
        <v>137</v>
      </c>
      <c r="C20" s="15">
        <v>6.53</v>
      </c>
      <c r="D20" s="15">
        <v>6.53</v>
      </c>
      <c r="E20" s="71">
        <f t="shared" si="1"/>
        <v>0</v>
      </c>
    </row>
    <row r="21" spans="1:5" ht="15.75">
      <c r="A21" s="69" t="s">
        <v>91</v>
      </c>
      <c r="B21" s="209" t="s">
        <v>138</v>
      </c>
      <c r="C21" s="11">
        <v>1.31</v>
      </c>
      <c r="D21" s="11">
        <v>1.31</v>
      </c>
      <c r="E21" s="71">
        <f t="shared" si="1"/>
        <v>0</v>
      </c>
    </row>
    <row r="22" spans="1:5" ht="15.75">
      <c r="A22" s="69">
        <v>4</v>
      </c>
      <c r="B22" s="72" t="s">
        <v>140</v>
      </c>
      <c r="C22" s="71">
        <v>0</v>
      </c>
      <c r="D22" s="71">
        <v>0</v>
      </c>
      <c r="E22" s="71">
        <f t="shared" si="1"/>
        <v>0</v>
      </c>
    </row>
    <row r="23" spans="1:5" ht="15.75">
      <c r="A23" s="69" t="s">
        <v>121</v>
      </c>
      <c r="B23" s="72" t="s">
        <v>165</v>
      </c>
      <c r="C23" s="71">
        <v>6.53</v>
      </c>
      <c r="D23" s="71">
        <v>6.53</v>
      </c>
      <c r="E23" s="71">
        <f t="shared" si="1"/>
        <v>0</v>
      </c>
    </row>
    <row r="24" spans="1:5" ht="15.75">
      <c r="A24" s="69" t="s">
        <v>123</v>
      </c>
      <c r="B24" s="72" t="s">
        <v>228</v>
      </c>
      <c r="C24" s="71">
        <v>1.31</v>
      </c>
      <c r="D24" s="71">
        <v>1.31</v>
      </c>
      <c r="E24" s="71">
        <f t="shared" si="1"/>
        <v>0</v>
      </c>
    </row>
    <row r="25" spans="1:5" ht="15.75">
      <c r="A25" s="69" t="s">
        <v>128</v>
      </c>
      <c r="B25" s="13" t="s">
        <v>135</v>
      </c>
      <c r="C25" s="71">
        <v>7.84</v>
      </c>
      <c r="D25" s="71">
        <v>7.84</v>
      </c>
      <c r="E25" s="71">
        <f>SUM(E19:E24)</f>
        <v>0</v>
      </c>
    </row>
  </sheetData>
  <sheetProtection/>
  <mergeCells count="6">
    <mergeCell ref="C2:E2"/>
    <mergeCell ref="A4:E4"/>
    <mergeCell ref="A7:A8"/>
    <mergeCell ref="B7:B8"/>
    <mergeCell ref="A5:E5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workbookViewId="0" topLeftCell="A1">
      <selection activeCell="F21" sqref="F21"/>
    </sheetView>
  </sheetViews>
  <sheetFormatPr defaultColWidth="9.140625" defaultRowHeight="12.75" outlineLevelCol="1"/>
  <cols>
    <col min="1" max="1" width="7.421875" style="110" customWidth="1"/>
    <col min="2" max="2" width="35.421875" style="110" customWidth="1"/>
    <col min="3" max="3" width="13.28125" style="110" customWidth="1"/>
    <col min="4" max="4" width="14.140625" style="110" customWidth="1" outlineLevel="1"/>
    <col min="5" max="5" width="14.140625" style="110" customWidth="1"/>
    <col min="6" max="6" width="27.421875" style="110" customWidth="1"/>
    <col min="7" max="16384" width="9.140625" style="110" customWidth="1"/>
  </cols>
  <sheetData>
    <row r="1" spans="2:5" ht="58.5" customHeight="1">
      <c r="B1" s="111"/>
      <c r="C1" s="185" t="s">
        <v>325</v>
      </c>
      <c r="D1" s="185"/>
      <c r="E1" s="185"/>
    </row>
    <row r="2" spans="1:6" ht="31.5">
      <c r="A2" s="112"/>
      <c r="B2" s="113"/>
      <c r="C2" s="112"/>
      <c r="D2" s="112"/>
      <c r="E2" s="112"/>
      <c r="F2" s="125" t="s">
        <v>235</v>
      </c>
    </row>
    <row r="3" spans="1:6" ht="18.75">
      <c r="A3" s="187" t="s">
        <v>326</v>
      </c>
      <c r="B3" s="187"/>
      <c r="C3" s="187"/>
      <c r="D3" s="187"/>
      <c r="E3" s="187"/>
      <c r="F3" s="125"/>
    </row>
    <row r="4" spans="1:6" ht="38.25" customHeight="1">
      <c r="A4" s="170" t="s">
        <v>316</v>
      </c>
      <c r="B4" s="170"/>
      <c r="C4" s="170"/>
      <c r="D4" s="170"/>
      <c r="E4" s="170"/>
      <c r="F4" s="120" t="s">
        <v>232</v>
      </c>
    </row>
    <row r="5" ht="18.75">
      <c r="B5" s="114"/>
    </row>
    <row r="6" spans="1:5" ht="24.75" customHeight="1">
      <c r="A6" s="186" t="s">
        <v>160</v>
      </c>
      <c r="B6" s="186" t="s">
        <v>174</v>
      </c>
      <c r="C6" s="186" t="s">
        <v>175</v>
      </c>
      <c r="D6" s="186" t="s">
        <v>313</v>
      </c>
      <c r="E6" s="186" t="s">
        <v>314</v>
      </c>
    </row>
    <row r="7" spans="1:5" ht="47.25" customHeight="1">
      <c r="A7" s="186"/>
      <c r="B7" s="186"/>
      <c r="C7" s="186"/>
      <c r="D7" s="186"/>
      <c r="E7" s="186"/>
    </row>
    <row r="8" spans="1:5" ht="18" customHeight="1">
      <c r="A8" s="115">
        <v>1</v>
      </c>
      <c r="B8" s="115">
        <v>2</v>
      </c>
      <c r="C8" s="115">
        <v>3</v>
      </c>
      <c r="D8" s="115">
        <v>4</v>
      </c>
      <c r="E8" s="115">
        <v>5</v>
      </c>
    </row>
    <row r="9" spans="1:5" ht="18" customHeight="1">
      <c r="A9" s="115"/>
      <c r="B9" s="115" t="s">
        <v>327</v>
      </c>
      <c r="C9" s="115"/>
      <c r="D9" s="115"/>
      <c r="E9" s="115"/>
    </row>
    <row r="10" spans="1:6" ht="38.25">
      <c r="A10" s="115">
        <v>1</v>
      </c>
      <c r="B10" s="116" t="s">
        <v>193</v>
      </c>
      <c r="C10" s="115" t="s">
        <v>194</v>
      </c>
      <c r="D10" s="115">
        <v>33.03</v>
      </c>
      <c r="E10" s="115">
        <v>33.03</v>
      </c>
      <c r="F10" s="120" t="s">
        <v>221</v>
      </c>
    </row>
    <row r="11" spans="1:5" ht="15.75">
      <c r="A11" s="115">
        <f>A10+1</f>
        <v>2</v>
      </c>
      <c r="B11" s="117" t="s">
        <v>195</v>
      </c>
      <c r="C11" s="115" t="s">
        <v>194</v>
      </c>
      <c r="D11" s="118">
        <v>0.23</v>
      </c>
      <c r="E11" s="118">
        <v>0.23</v>
      </c>
    </row>
    <row r="12" spans="1:5" ht="47.25">
      <c r="A12" s="115">
        <f>A11+1</f>
        <v>3</v>
      </c>
      <c r="B12" s="117" t="s">
        <v>214</v>
      </c>
      <c r="C12" s="115" t="s">
        <v>197</v>
      </c>
      <c r="D12" s="167">
        <v>0</v>
      </c>
      <c r="E12" s="118">
        <v>0</v>
      </c>
    </row>
    <row r="13" spans="1:5" ht="31.5">
      <c r="A13" s="115">
        <f>A12+1</f>
        <v>4</v>
      </c>
      <c r="B13" s="117" t="s">
        <v>198</v>
      </c>
      <c r="C13" s="115" t="s">
        <v>199</v>
      </c>
      <c r="D13" s="119">
        <f>366*24</f>
        <v>8784</v>
      </c>
      <c r="E13" s="115">
        <f>365*24</f>
        <v>8760</v>
      </c>
    </row>
    <row r="14" spans="1:5" ht="15.75">
      <c r="A14" s="115">
        <f>A13+1</f>
        <v>5</v>
      </c>
      <c r="B14" s="116" t="s">
        <v>215</v>
      </c>
      <c r="C14" s="115"/>
      <c r="D14" s="118">
        <v>0</v>
      </c>
      <c r="E14" s="118">
        <v>0</v>
      </c>
    </row>
    <row r="15" spans="1:5" ht="15.75">
      <c r="A15" s="115" t="s">
        <v>275</v>
      </c>
      <c r="B15" s="117" t="s">
        <v>217</v>
      </c>
      <c r="C15" s="115" t="s">
        <v>216</v>
      </c>
      <c r="D15" s="118">
        <v>0</v>
      </c>
      <c r="E15" s="118">
        <v>0</v>
      </c>
    </row>
    <row r="16" spans="1:5" ht="15.75">
      <c r="A16" s="115" t="s">
        <v>276</v>
      </c>
      <c r="B16" s="117" t="s">
        <v>218</v>
      </c>
      <c r="C16" s="115" t="s">
        <v>216</v>
      </c>
      <c r="D16" s="118">
        <v>0</v>
      </c>
      <c r="E16" s="118">
        <v>0</v>
      </c>
    </row>
    <row r="17" spans="1:5" ht="15.75" customHeight="1">
      <c r="A17" s="146" t="s">
        <v>277</v>
      </c>
      <c r="B17" s="117" t="s">
        <v>219</v>
      </c>
      <c r="C17" s="115" t="s">
        <v>216</v>
      </c>
      <c r="D17" s="118">
        <v>0</v>
      </c>
      <c r="E17" s="118">
        <v>0</v>
      </c>
    </row>
    <row r="18" spans="1:5" ht="15.75" customHeight="1">
      <c r="A18" s="115" t="s">
        <v>123</v>
      </c>
      <c r="B18" s="117" t="s">
        <v>220</v>
      </c>
      <c r="C18" s="115" t="s">
        <v>194</v>
      </c>
      <c r="D18" s="115">
        <v>40</v>
      </c>
      <c r="E18" s="115">
        <v>40</v>
      </c>
    </row>
  </sheetData>
  <sheetProtection/>
  <mergeCells count="8"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workbookViewId="0" topLeftCell="A1">
      <selection activeCell="G13" sqref="G13"/>
    </sheetView>
  </sheetViews>
  <sheetFormatPr defaultColWidth="9.140625" defaultRowHeight="12.75"/>
  <cols>
    <col min="1" max="1" width="7.7109375" style="100" customWidth="1"/>
    <col min="2" max="2" width="38.00390625" style="100" customWidth="1"/>
    <col min="3" max="3" width="12.8515625" style="100" customWidth="1"/>
    <col min="4" max="5" width="12.00390625" style="100" customWidth="1"/>
    <col min="6" max="6" width="9.140625" style="100" customWidth="1"/>
    <col min="7" max="7" width="27.8515625" style="100" customWidth="1"/>
    <col min="8" max="16384" width="9.140625" style="100" customWidth="1"/>
  </cols>
  <sheetData>
    <row r="1" spans="1:5" ht="60" customHeight="1">
      <c r="A1" s="101"/>
      <c r="B1" s="101"/>
      <c r="C1" s="185" t="s">
        <v>325</v>
      </c>
      <c r="D1" s="185"/>
      <c r="E1" s="185"/>
    </row>
    <row r="2" spans="1:5" ht="18.75">
      <c r="A2" s="101"/>
      <c r="B2" s="102"/>
      <c r="C2" s="101"/>
      <c r="D2" s="101"/>
      <c r="E2" s="101"/>
    </row>
    <row r="3" spans="1:5" ht="18.75">
      <c r="A3" s="187" t="s">
        <v>326</v>
      </c>
      <c r="B3" s="187"/>
      <c r="C3" s="187"/>
      <c r="D3" s="187"/>
      <c r="E3" s="187"/>
    </row>
    <row r="4" spans="1:7" ht="45" customHeight="1">
      <c r="A4" s="170" t="s">
        <v>316</v>
      </c>
      <c r="B4" s="170"/>
      <c r="C4" s="170"/>
      <c r="D4" s="170"/>
      <c r="E4" s="170"/>
      <c r="G4" s="120" t="s">
        <v>232</v>
      </c>
    </row>
    <row r="5" spans="2:7" ht="15.75">
      <c r="B5" s="103"/>
      <c r="G5" s="110"/>
    </row>
    <row r="6" spans="1:7" ht="24.75" customHeight="1">
      <c r="A6" s="189" t="s">
        <v>160</v>
      </c>
      <c r="B6" s="188" t="s">
        <v>174</v>
      </c>
      <c r="C6" s="189" t="s">
        <v>175</v>
      </c>
      <c r="D6" s="188" t="s">
        <v>313</v>
      </c>
      <c r="E6" s="188" t="s">
        <v>314</v>
      </c>
      <c r="G6" s="125" t="s">
        <v>235</v>
      </c>
    </row>
    <row r="7" spans="1:7" ht="15.75" customHeight="1">
      <c r="A7" s="190"/>
      <c r="B7" s="189"/>
      <c r="C7" s="190"/>
      <c r="D7" s="189"/>
      <c r="E7" s="189"/>
      <c r="G7" s="110"/>
    </row>
    <row r="8" spans="1:7" ht="15.75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G8" s="110"/>
    </row>
    <row r="9" spans="1:7" ht="15.75">
      <c r="A9" s="104"/>
      <c r="B9" s="104" t="s">
        <v>328</v>
      </c>
      <c r="C9" s="104"/>
      <c r="D9" s="104"/>
      <c r="E9" s="104"/>
      <c r="G9" s="110"/>
    </row>
    <row r="10" spans="1:7" ht="39">
      <c r="A10" s="104">
        <v>1</v>
      </c>
      <c r="B10" s="105" t="s">
        <v>193</v>
      </c>
      <c r="C10" s="104" t="s">
        <v>194</v>
      </c>
      <c r="D10" s="107">
        <v>14.4</v>
      </c>
      <c r="E10" s="107">
        <v>14.4</v>
      </c>
      <c r="G10" s="120" t="s">
        <v>221</v>
      </c>
    </row>
    <row r="11" spans="1:5" ht="37.5" customHeight="1">
      <c r="A11" s="104">
        <f>A10+1</f>
        <v>2</v>
      </c>
      <c r="B11" s="106" t="s">
        <v>196</v>
      </c>
      <c r="C11" s="104" t="s">
        <v>197</v>
      </c>
      <c r="D11" s="107">
        <v>0</v>
      </c>
      <c r="E11" s="107">
        <v>0</v>
      </c>
    </row>
    <row r="12" spans="1:5" ht="34.5" customHeight="1">
      <c r="A12" s="104">
        <f>A11+1</f>
        <v>3</v>
      </c>
      <c r="B12" s="106" t="s">
        <v>198</v>
      </c>
      <c r="C12" s="104" t="s">
        <v>199</v>
      </c>
      <c r="D12" s="107">
        <v>8784</v>
      </c>
      <c r="E12" s="107">
        <v>8760</v>
      </c>
    </row>
    <row r="13" spans="1:5" ht="31.5">
      <c r="A13" s="104" t="s">
        <v>112</v>
      </c>
      <c r="B13" s="105" t="s">
        <v>200</v>
      </c>
      <c r="C13" s="104"/>
      <c r="D13" s="107">
        <v>0.6</v>
      </c>
      <c r="E13" s="107">
        <v>0.59</v>
      </c>
    </row>
    <row r="14" spans="1:5" ht="20.25" customHeight="1">
      <c r="A14" s="108" t="s">
        <v>10</v>
      </c>
      <c r="B14" s="137" t="s">
        <v>250</v>
      </c>
      <c r="C14" s="122" t="s">
        <v>222</v>
      </c>
      <c r="D14" s="138">
        <v>10.62</v>
      </c>
      <c r="E14" s="138">
        <v>10.62</v>
      </c>
    </row>
    <row r="15" spans="1:5" ht="23.25" customHeight="1">
      <c r="A15" s="108" t="s">
        <v>115</v>
      </c>
      <c r="B15" s="137" t="s">
        <v>278</v>
      </c>
      <c r="C15" s="122" t="s">
        <v>222</v>
      </c>
      <c r="D15" s="138">
        <v>0.3</v>
      </c>
      <c r="E15" s="138">
        <v>0.29</v>
      </c>
    </row>
  </sheetData>
  <sheetProtection/>
  <mergeCells count="8">
    <mergeCell ref="C1:E1"/>
    <mergeCell ref="A4:E4"/>
    <mergeCell ref="B6:B7"/>
    <mergeCell ref="D6:D7"/>
    <mergeCell ref="E6:E7"/>
    <mergeCell ref="A6:A7"/>
    <mergeCell ref="C6:C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3">
      <selection activeCell="A29" sqref="A29"/>
    </sheetView>
  </sheetViews>
  <sheetFormatPr defaultColWidth="9.140625" defaultRowHeight="12.75"/>
  <cols>
    <col min="1" max="1" width="8.421875" style="0" customWidth="1"/>
    <col min="2" max="2" width="42.00390625" style="0" customWidth="1"/>
    <col min="3" max="3" width="15.140625" style="0" customWidth="1"/>
    <col min="4" max="4" width="16.7109375" style="0" customWidth="1"/>
    <col min="5" max="5" width="12.8515625" style="8" hidden="1" customWidth="1"/>
    <col min="6" max="6" width="14.00390625" style="0" hidden="1" customWidth="1"/>
    <col min="7" max="7" width="15.28125" style="0" customWidth="1"/>
    <col min="8" max="8" width="15.7109375" style="0" customWidth="1"/>
    <col min="9" max="11" width="14.00390625" style="0" hidden="1" customWidth="1"/>
  </cols>
  <sheetData>
    <row r="1" spans="1:14" ht="60.75" customHeight="1">
      <c r="A1" s="58"/>
      <c r="B1" s="57"/>
      <c r="C1" s="57"/>
      <c r="D1" s="191" t="s">
        <v>167</v>
      </c>
      <c r="E1" s="191"/>
      <c r="F1" s="191"/>
      <c r="G1" s="191"/>
      <c r="H1" s="191"/>
      <c r="I1" s="57"/>
      <c r="J1" s="57"/>
      <c r="L1" s="124" t="s">
        <v>234</v>
      </c>
      <c r="M1" s="124"/>
      <c r="N1" s="124"/>
    </row>
    <row r="2" spans="1:8" ht="18.75" hidden="1">
      <c r="A2" s="58"/>
      <c r="B2" s="58"/>
      <c r="C2" s="58"/>
      <c r="D2" s="58"/>
      <c r="E2" s="59"/>
      <c r="F2" s="58"/>
      <c r="G2" s="58"/>
      <c r="H2" s="58"/>
    </row>
    <row r="3" spans="1:8" ht="48" customHeight="1">
      <c r="A3" s="191" t="s">
        <v>233</v>
      </c>
      <c r="B3" s="191"/>
      <c r="C3" s="191"/>
      <c r="D3" s="191"/>
      <c r="E3" s="191"/>
      <c r="F3" s="191"/>
      <c r="G3" s="191"/>
      <c r="H3" s="191"/>
    </row>
    <row r="4" spans="1:8" ht="18.75">
      <c r="A4" s="198" t="s">
        <v>158</v>
      </c>
      <c r="B4" s="198"/>
      <c r="C4" s="198"/>
      <c r="D4" s="198"/>
      <c r="E4" s="198"/>
      <c r="F4" s="198"/>
      <c r="G4" s="198"/>
      <c r="H4" s="198"/>
    </row>
    <row r="5" spans="1:8" ht="18.75">
      <c r="A5" s="198" t="s">
        <v>159</v>
      </c>
      <c r="B5" s="198"/>
      <c r="C5" s="198"/>
      <c r="D5" s="198"/>
      <c r="E5" s="198"/>
      <c r="F5" s="198"/>
      <c r="G5" s="198"/>
      <c r="H5" s="60"/>
    </row>
    <row r="6" spans="2:8" ht="19.5" thickBot="1">
      <c r="B6" s="60"/>
      <c r="C6" s="60"/>
      <c r="D6" s="60"/>
      <c r="E6" s="60"/>
      <c r="F6" s="60"/>
      <c r="H6" s="79" t="s">
        <v>157</v>
      </c>
    </row>
    <row r="7" spans="1:11" ht="84" customHeight="1">
      <c r="A7" s="196" t="s">
        <v>160</v>
      </c>
      <c r="B7" s="194" t="s">
        <v>0</v>
      </c>
      <c r="C7" s="192" t="s">
        <v>205</v>
      </c>
      <c r="D7" s="192" t="s">
        <v>203</v>
      </c>
      <c r="E7" s="192" t="s">
        <v>168</v>
      </c>
      <c r="F7" s="192" t="s">
        <v>169</v>
      </c>
      <c r="G7" s="192" t="s">
        <v>202</v>
      </c>
      <c r="H7" s="192" t="s">
        <v>204</v>
      </c>
      <c r="I7" s="42" t="s">
        <v>150</v>
      </c>
      <c r="J7" s="37" t="s">
        <v>151</v>
      </c>
      <c r="K7" s="38" t="s">
        <v>152</v>
      </c>
    </row>
    <row r="8" spans="1:11" ht="16.5" customHeight="1">
      <c r="A8" s="197"/>
      <c r="B8" s="195"/>
      <c r="C8" s="193"/>
      <c r="D8" s="193"/>
      <c r="E8" s="193"/>
      <c r="F8" s="193"/>
      <c r="G8" s="193"/>
      <c r="H8" s="193"/>
      <c r="I8" s="39"/>
      <c r="J8" s="40"/>
      <c r="K8" s="41"/>
    </row>
    <row r="9" spans="1:11" s="4" customFormat="1" ht="21" customHeight="1">
      <c r="A9" s="11">
        <v>1</v>
      </c>
      <c r="B9" s="11">
        <v>2</v>
      </c>
      <c r="C9" s="11">
        <v>3</v>
      </c>
      <c r="D9" s="11">
        <v>4</v>
      </c>
      <c r="E9" s="76"/>
      <c r="F9" s="30"/>
      <c r="G9" s="11">
        <v>5</v>
      </c>
      <c r="H9" s="75">
        <v>6</v>
      </c>
      <c r="I9" s="43" t="e">
        <f>I10+#REF!+#REF!+#REF!+#REF!+#REF!+#REF!+#REF!</f>
        <v>#REF!</v>
      </c>
      <c r="J9" s="11" t="e">
        <f>J10+#REF!+#REF!+#REF!+#REF!+#REF!+#REF!+#REF!</f>
        <v>#REF!</v>
      </c>
      <c r="K9" s="14" t="e">
        <f>K10+#REF!+#REF!+#REF!+#REF!+#REF!+#REF!+#REF!</f>
        <v>#REF!</v>
      </c>
    </row>
    <row r="10" spans="1:11" ht="33.75" customHeight="1">
      <c r="A10" s="11">
        <v>1</v>
      </c>
      <c r="B10" s="13" t="s">
        <v>25</v>
      </c>
      <c r="C10" s="13"/>
      <c r="D10" s="15"/>
      <c r="E10" s="11"/>
      <c r="F10" s="11"/>
      <c r="G10" s="11"/>
      <c r="H10" s="87" t="e">
        <f>G10/D10</f>
        <v>#DIV/0!</v>
      </c>
      <c r="I10" s="44"/>
      <c r="J10" s="11"/>
      <c r="K10" s="14"/>
    </row>
    <row r="11" spans="1:11" ht="19.5" customHeight="1">
      <c r="A11" s="11" t="s">
        <v>71</v>
      </c>
      <c r="B11" s="18" t="s">
        <v>72</v>
      </c>
      <c r="C11" s="18"/>
      <c r="D11" s="11"/>
      <c r="E11" s="11"/>
      <c r="F11" s="11"/>
      <c r="G11" s="15"/>
      <c r="H11" s="87" t="e">
        <f>G11/D11</f>
        <v>#DIV/0!</v>
      </c>
      <c r="I11" s="44" t="e">
        <f>#REF!+#REF!+#REF!+#REF!</f>
        <v>#REF!</v>
      </c>
      <c r="J11" s="11" t="e">
        <f>#REF!+#REF!+#REF!+#REF!</f>
        <v>#REF!</v>
      </c>
      <c r="K11" s="14" t="e">
        <f>#REF!+#REF!+#REF!+#REF!</f>
        <v>#REF!</v>
      </c>
    </row>
    <row r="12" spans="1:11" ht="31.5">
      <c r="A12" s="11" t="s">
        <v>91</v>
      </c>
      <c r="B12" s="13" t="s">
        <v>92</v>
      </c>
      <c r="C12" s="13"/>
      <c r="D12" s="11"/>
      <c r="E12" s="11"/>
      <c r="F12" s="11"/>
      <c r="G12" s="15"/>
      <c r="H12" s="87" t="e">
        <f>G12/D12</f>
        <v>#DIV/0!</v>
      </c>
      <c r="I12" s="44"/>
      <c r="J12" s="11"/>
      <c r="K12" s="14"/>
    </row>
    <row r="13" spans="1:11" ht="31.5">
      <c r="A13" s="11" t="s">
        <v>112</v>
      </c>
      <c r="B13" s="13" t="s">
        <v>113</v>
      </c>
      <c r="C13" s="13"/>
      <c r="D13" s="15"/>
      <c r="E13" s="49"/>
      <c r="F13" s="11"/>
      <c r="G13" s="15"/>
      <c r="H13" s="87" t="e">
        <f>G13/D13</f>
        <v>#DIV/0!</v>
      </c>
      <c r="I13" s="44"/>
      <c r="J13" s="11"/>
      <c r="K13" s="14"/>
    </row>
    <row r="14" spans="1:11" ht="36" customHeight="1">
      <c r="A14" s="11" t="s">
        <v>121</v>
      </c>
      <c r="B14" s="13" t="s">
        <v>122</v>
      </c>
      <c r="C14" s="13"/>
      <c r="D14" s="11"/>
      <c r="E14" s="49"/>
      <c r="F14" s="11"/>
      <c r="G14" s="15"/>
      <c r="H14" s="87" t="e">
        <f aca="true" t="shared" si="0" ref="H14:H20">G14/D14</f>
        <v>#DIV/0!</v>
      </c>
      <c r="I14" s="44"/>
      <c r="J14" s="11"/>
      <c r="K14" s="14"/>
    </row>
    <row r="15" spans="1:11" ht="31.5">
      <c r="A15" s="11" t="s">
        <v>123</v>
      </c>
      <c r="B15" s="13" t="s">
        <v>124</v>
      </c>
      <c r="C15" s="13"/>
      <c r="D15" s="15"/>
      <c r="E15" s="49"/>
      <c r="F15" s="11"/>
      <c r="G15" s="15"/>
      <c r="H15" s="87" t="e">
        <f t="shared" si="0"/>
        <v>#DIV/0!</v>
      </c>
      <c r="I15" s="44"/>
      <c r="J15" s="11"/>
      <c r="K15" s="14"/>
    </row>
    <row r="16" spans="1:11" ht="30" customHeight="1">
      <c r="A16" s="11" t="s">
        <v>128</v>
      </c>
      <c r="B16" s="13" t="s">
        <v>129</v>
      </c>
      <c r="C16" s="13"/>
      <c r="D16" s="11"/>
      <c r="E16" s="11"/>
      <c r="F16" s="11"/>
      <c r="G16" s="15"/>
      <c r="H16" s="87" t="e">
        <f t="shared" si="0"/>
        <v>#DIV/0!</v>
      </c>
      <c r="I16" s="44"/>
      <c r="J16" s="11"/>
      <c r="K16" s="14"/>
    </row>
    <row r="17" spans="1:11" s="5" customFormat="1" ht="15.75">
      <c r="A17" s="11"/>
      <c r="B17" s="13" t="s">
        <v>134</v>
      </c>
      <c r="C17" s="13"/>
      <c r="D17" s="15"/>
      <c r="E17" s="15"/>
      <c r="F17" s="15"/>
      <c r="G17" s="15"/>
      <c r="H17" s="87" t="e">
        <f t="shared" si="0"/>
        <v>#DIV/0!</v>
      </c>
      <c r="I17" s="45" t="e">
        <f>I18/#REF!*100</f>
        <v>#REF!</v>
      </c>
      <c r="J17" s="19" t="e">
        <f>J18/#REF!*100</f>
        <v>#REF!</v>
      </c>
      <c r="K17" s="20" t="e">
        <f>K18/#REF!*100</f>
        <v>#REF!</v>
      </c>
    </row>
    <row r="18" spans="1:11" ht="15.75">
      <c r="A18" s="11">
        <v>8</v>
      </c>
      <c r="B18" s="13" t="s">
        <v>4</v>
      </c>
      <c r="C18" s="13"/>
      <c r="D18" s="15"/>
      <c r="E18" s="15"/>
      <c r="F18" s="15"/>
      <c r="G18" s="15"/>
      <c r="H18" s="87" t="e">
        <f t="shared" si="0"/>
        <v>#DIV/0!</v>
      </c>
      <c r="I18" s="44" t="e">
        <f>I19+#REF!+#REF!+#REF!+#REF!</f>
        <v>#REF!</v>
      </c>
      <c r="J18" s="11" t="e">
        <f>J19+#REF!+#REF!+#REF!+#REF!</f>
        <v>#REF!</v>
      </c>
      <c r="K18" s="14" t="e">
        <f>K19+#REF!+#REF!+#REF!+#REF!</f>
        <v>#REF!</v>
      </c>
    </row>
    <row r="19" spans="1:11" ht="15.75">
      <c r="A19" s="11">
        <v>9</v>
      </c>
      <c r="B19" s="13" t="s">
        <v>135</v>
      </c>
      <c r="C19" s="13"/>
      <c r="D19" s="15"/>
      <c r="E19" s="11"/>
      <c r="F19" s="11"/>
      <c r="G19" s="11"/>
      <c r="H19" s="87" t="e">
        <f t="shared" si="0"/>
        <v>#DIV/0!</v>
      </c>
      <c r="I19" s="44"/>
      <c r="J19" s="11"/>
      <c r="K19" s="14"/>
    </row>
    <row r="20" spans="1:11" s="5" customFormat="1" ht="20.25" customHeight="1">
      <c r="A20" s="11">
        <v>10</v>
      </c>
      <c r="B20" s="13" t="s">
        <v>144</v>
      </c>
      <c r="C20" s="13"/>
      <c r="D20" s="15"/>
      <c r="E20" s="15"/>
      <c r="F20" s="15"/>
      <c r="G20" s="15"/>
      <c r="H20" s="87" t="e">
        <f t="shared" si="0"/>
        <v>#DIV/0!</v>
      </c>
      <c r="I20" s="46">
        <v>124.86</v>
      </c>
      <c r="J20" s="23">
        <v>187.27</v>
      </c>
      <c r="K20" s="21">
        <v>187.27</v>
      </c>
    </row>
    <row r="21" spans="1:11" ht="31.5" hidden="1">
      <c r="A21" s="10">
        <v>11</v>
      </c>
      <c r="B21" s="22" t="s">
        <v>153</v>
      </c>
      <c r="C21" s="22"/>
      <c r="D21" s="23">
        <v>499.4</v>
      </c>
      <c r="E21" s="54"/>
      <c r="F21" s="23"/>
      <c r="G21" s="15"/>
      <c r="H21" s="15" t="e">
        <f>D22-#REF!</f>
        <v>#REF!</v>
      </c>
      <c r="I21" s="43" t="e">
        <f>ROUND(#REF!/I20,2)</f>
        <v>#REF!</v>
      </c>
      <c r="J21" s="15" t="e">
        <f>ROUND(#REF!/J20,2)</f>
        <v>#REF!</v>
      </c>
      <c r="K21" s="12" t="e">
        <f>ROUND(#REF!/K20,2)</f>
        <v>#REF!</v>
      </c>
    </row>
    <row r="22" spans="1:11" ht="15.75" hidden="1">
      <c r="A22" s="24">
        <v>12</v>
      </c>
      <c r="B22" s="22" t="s">
        <v>7</v>
      </c>
      <c r="C22" s="22"/>
      <c r="D22" s="11">
        <f>ROUND(D20/D21,2)</f>
        <v>0</v>
      </c>
      <c r="E22" s="15" t="e">
        <f>ROUND(E20/E21,2)</f>
        <v>#DIV/0!</v>
      </c>
      <c r="F22" s="15" t="e">
        <f>ROUND(F20/F21,2)</f>
        <v>#DIV/0!</v>
      </c>
      <c r="G22" s="15"/>
      <c r="H22" s="15" t="e">
        <f>D23-#REF!</f>
        <v>#REF!</v>
      </c>
      <c r="I22" s="43" t="e">
        <f>ROUND(I21*1.18,2)</f>
        <v>#REF!</v>
      </c>
      <c r="J22" s="15" t="e">
        <f>ROUND(J21*1.18,2)</f>
        <v>#REF!</v>
      </c>
      <c r="K22" s="12" t="e">
        <f>ROUND(K21*1.18,2)</f>
        <v>#REF!</v>
      </c>
    </row>
    <row r="23" spans="1:11" ht="15.75" hidden="1">
      <c r="A23" s="24"/>
      <c r="B23" s="25" t="s">
        <v>145</v>
      </c>
      <c r="C23" s="25"/>
      <c r="D23" s="11">
        <f>ROUND(D22*1.18,2)</f>
        <v>0</v>
      </c>
      <c r="E23" s="15" t="e">
        <f>ROUND(E22*1.18,2)</f>
        <v>#DIV/0!</v>
      </c>
      <c r="F23" s="15" t="e">
        <f>ROUND(F22*1.18,2)</f>
        <v>#DIV/0!</v>
      </c>
      <c r="G23" s="33"/>
      <c r="H23" s="15" t="e">
        <f>D24-#REF!</f>
        <v>#REF!</v>
      </c>
      <c r="I23" s="47"/>
      <c r="J23" s="33"/>
      <c r="K23" s="35"/>
    </row>
    <row r="24" spans="1:11" ht="32.25" hidden="1" thickBot="1">
      <c r="A24" s="26"/>
      <c r="B24" s="28" t="s">
        <v>148</v>
      </c>
      <c r="C24" s="28"/>
      <c r="D24" s="11">
        <v>31.51</v>
      </c>
      <c r="E24" s="55"/>
      <c r="F24" s="33"/>
      <c r="G24" s="7"/>
      <c r="H24" s="15" t="e">
        <f>D25-#REF!</f>
        <v>#REF!</v>
      </c>
      <c r="I24" s="48" t="e">
        <f>I22/D24*100</f>
        <v>#REF!</v>
      </c>
      <c r="J24" s="34" t="e">
        <f>J22/I22*100</f>
        <v>#REF!</v>
      </c>
      <c r="K24" s="36" t="e">
        <f>K22/J22*100</f>
        <v>#REF!</v>
      </c>
    </row>
    <row r="25" spans="2:11" ht="16.5" hidden="1" thickBot="1">
      <c r="B25" s="27" t="s">
        <v>146</v>
      </c>
      <c r="C25" s="28"/>
      <c r="D25" s="11"/>
      <c r="E25" s="56"/>
      <c r="F25" s="7"/>
      <c r="I25">
        <v>31.51</v>
      </c>
      <c r="J25">
        <v>31.51</v>
      </c>
      <c r="K25">
        <v>33.4</v>
      </c>
    </row>
    <row r="26" spans="9:11" ht="12.75">
      <c r="I26">
        <f>(I25*I20)/1.18</f>
        <v>3334.1852542372885</v>
      </c>
      <c r="J26">
        <f>(J25*J20)/1.18</f>
        <v>5000.743813559323</v>
      </c>
      <c r="K26">
        <f>(K25*K20)/1.18</f>
        <v>5300.693220338983</v>
      </c>
    </row>
    <row r="27" spans="2:8" ht="12.75">
      <c r="B27" s="124" t="s">
        <v>242</v>
      </c>
      <c r="C27" s="124"/>
      <c r="D27" s="124"/>
      <c r="E27" s="130"/>
      <c r="F27" s="124"/>
      <c r="G27" s="124"/>
      <c r="H27" s="124"/>
    </row>
    <row r="28" spans="2:11" ht="12.75">
      <c r="B28" s="124"/>
      <c r="C28" s="124"/>
      <c r="D28" s="124"/>
      <c r="E28" s="130"/>
      <c r="F28" s="124"/>
      <c r="G28" s="124"/>
      <c r="H28" s="124"/>
      <c r="I28">
        <v>26.7</v>
      </c>
      <c r="J28">
        <v>26.7</v>
      </c>
      <c r="K28">
        <v>28.3</v>
      </c>
    </row>
    <row r="30" spans="9:11" ht="12.75">
      <c r="I30">
        <f>I28*I20</f>
        <v>3333.7619999999997</v>
      </c>
      <c r="J30">
        <f>J28*J20</f>
        <v>5000.109</v>
      </c>
      <c r="K30">
        <f>K28*K20</f>
        <v>5299.741</v>
      </c>
    </row>
    <row r="32" spans="7:11" ht="12.75">
      <c r="G32" s="3"/>
      <c r="H32" s="3"/>
      <c r="I32" s="3" t="e">
        <f>#REF!-I30</f>
        <v>#REF!</v>
      </c>
      <c r="J32" s="3" t="e">
        <f>#REF!-J30</f>
        <v>#REF!</v>
      </c>
      <c r="K32" s="3" t="e">
        <f>#REF!-K30</f>
        <v>#REF!</v>
      </c>
    </row>
    <row r="33" spans="5:6" ht="12.75">
      <c r="E33" s="3">
        <f>E20-E31</f>
        <v>0</v>
      </c>
      <c r="F33" s="3">
        <f>F20-F31</f>
        <v>0</v>
      </c>
    </row>
    <row r="34" ht="12.75">
      <c r="K34">
        <v>29.37</v>
      </c>
    </row>
    <row r="36" ht="12.75">
      <c r="K36">
        <f>K34*K20</f>
        <v>5500.119900000001</v>
      </c>
    </row>
    <row r="38" ht="12.75">
      <c r="K38" s="3" t="e">
        <f>#REF!-K36</f>
        <v>#REF!</v>
      </c>
    </row>
  </sheetData>
  <sheetProtection/>
  <mergeCells count="12">
    <mergeCell ref="G7:G8"/>
    <mergeCell ref="F7:F8"/>
    <mergeCell ref="A3:H3"/>
    <mergeCell ref="E7:E8"/>
    <mergeCell ref="D1:H1"/>
    <mergeCell ref="D7:D8"/>
    <mergeCell ref="B7:B8"/>
    <mergeCell ref="A7:A8"/>
    <mergeCell ref="C7:C8"/>
    <mergeCell ref="A4:H4"/>
    <mergeCell ref="A5:G5"/>
    <mergeCell ref="H7:H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43">
      <selection activeCell="H26" sqref="H26"/>
    </sheetView>
  </sheetViews>
  <sheetFormatPr defaultColWidth="9.140625" defaultRowHeight="12.75"/>
  <cols>
    <col min="1" max="1" width="8.421875" style="0" customWidth="1"/>
    <col min="2" max="2" width="38.8515625" style="0" customWidth="1"/>
    <col min="3" max="4" width="12.28125" style="0" customWidth="1"/>
    <col min="5" max="5" width="12.8515625" style="8" hidden="1" customWidth="1"/>
    <col min="6" max="6" width="14.00390625" style="0" hidden="1" customWidth="1"/>
    <col min="7" max="7" width="13.140625" style="0" customWidth="1"/>
    <col min="8" max="9" width="14.00390625" style="0" customWidth="1"/>
    <col min="10" max="11" width="0" style="0" hidden="1" customWidth="1"/>
    <col min="12" max="12" width="16.8515625" style="0" hidden="1" customWidth="1"/>
    <col min="13" max="13" width="13.421875" style="0" hidden="1" customWidth="1"/>
    <col min="14" max="14" width="12.140625" style="0" hidden="1" customWidth="1"/>
    <col min="15" max="15" width="11.421875" style="0" hidden="1" customWidth="1"/>
    <col min="16" max="16" width="0" style="0" hidden="1" customWidth="1"/>
    <col min="17" max="17" width="45.28125" style="0" customWidth="1"/>
  </cols>
  <sheetData>
    <row r="1" spans="1:17" ht="56.25" customHeight="1">
      <c r="A1" s="58"/>
      <c r="B1" s="57"/>
      <c r="C1" s="57"/>
      <c r="D1" s="57"/>
      <c r="E1" s="57"/>
      <c r="F1" s="57"/>
      <c r="G1" s="191" t="s">
        <v>173</v>
      </c>
      <c r="H1" s="191"/>
      <c r="I1" s="191"/>
      <c r="Q1" s="132" t="s">
        <v>236</v>
      </c>
    </row>
    <row r="2" spans="1:6" ht="18.75">
      <c r="A2" s="58"/>
      <c r="B2" s="58"/>
      <c r="C2" s="58"/>
      <c r="D2" s="58"/>
      <c r="E2" s="59"/>
      <c r="F2" s="58"/>
    </row>
    <row r="3" spans="1:9" ht="18.75">
      <c r="A3" s="198" t="s">
        <v>172</v>
      </c>
      <c r="B3" s="198"/>
      <c r="C3" s="198"/>
      <c r="D3" s="198"/>
      <c r="E3" s="198"/>
      <c r="F3" s="198"/>
      <c r="G3" s="198"/>
      <c r="H3" s="198"/>
      <c r="I3" s="198"/>
    </row>
    <row r="4" spans="1:9" ht="18.75">
      <c r="A4" s="198" t="s">
        <v>158</v>
      </c>
      <c r="B4" s="198"/>
      <c r="C4" s="198"/>
      <c r="D4" s="198"/>
      <c r="E4" s="198"/>
      <c r="F4" s="198"/>
      <c r="G4" s="198"/>
      <c r="H4" s="198"/>
      <c r="I4" s="198"/>
    </row>
    <row r="5" spans="1:9" ht="18.75">
      <c r="A5" s="198" t="s">
        <v>159</v>
      </c>
      <c r="B5" s="198"/>
      <c r="C5" s="198"/>
      <c r="D5" s="198"/>
      <c r="E5" s="198"/>
      <c r="F5" s="198"/>
      <c r="G5" s="198"/>
      <c r="H5" s="198"/>
      <c r="I5" s="198"/>
    </row>
    <row r="6" spans="1:9" ht="15.75">
      <c r="A6" s="2"/>
      <c r="B6" s="2"/>
      <c r="C6" s="2"/>
      <c r="D6" s="2"/>
      <c r="E6" s="9"/>
      <c r="F6" s="2"/>
      <c r="G6" s="2"/>
      <c r="H6" s="2"/>
      <c r="I6" s="79" t="s">
        <v>157</v>
      </c>
    </row>
    <row r="7" spans="1:9" ht="21" customHeight="1">
      <c r="A7" s="199"/>
      <c r="B7" s="199" t="s">
        <v>0</v>
      </c>
      <c r="C7" s="199" t="s">
        <v>170</v>
      </c>
      <c r="D7" s="199" t="s">
        <v>171</v>
      </c>
      <c r="E7" s="199" t="s">
        <v>22</v>
      </c>
      <c r="F7" s="199"/>
      <c r="G7" s="199" t="s">
        <v>149</v>
      </c>
      <c r="H7" s="199"/>
      <c r="I7" s="199"/>
    </row>
    <row r="8" spans="1:9" ht="84" customHeight="1">
      <c r="A8" s="199"/>
      <c r="B8" s="199"/>
      <c r="C8" s="199"/>
      <c r="D8" s="199"/>
      <c r="E8" s="49" t="s">
        <v>23</v>
      </c>
      <c r="F8" s="11" t="s">
        <v>24</v>
      </c>
      <c r="G8" s="61" t="s">
        <v>279</v>
      </c>
      <c r="H8" s="61" t="s">
        <v>280</v>
      </c>
      <c r="I8" s="61" t="s">
        <v>281</v>
      </c>
    </row>
    <row r="9" spans="1:9" ht="16.5" customHeight="1">
      <c r="A9" s="11">
        <v>1</v>
      </c>
      <c r="B9" s="11">
        <v>2</v>
      </c>
      <c r="C9" s="11">
        <v>3</v>
      </c>
      <c r="D9" s="11">
        <v>4</v>
      </c>
      <c r="E9" s="49"/>
      <c r="F9" s="11"/>
      <c r="G9" s="11">
        <v>5</v>
      </c>
      <c r="H9" s="11">
        <v>6</v>
      </c>
      <c r="I9" s="11">
        <v>7</v>
      </c>
    </row>
    <row r="10" spans="1:15" s="4" customFormat="1" ht="17.25" customHeight="1">
      <c r="A10" s="11">
        <v>1</v>
      </c>
      <c r="B10" s="13" t="s">
        <v>25</v>
      </c>
      <c r="C10" s="15">
        <v>9999.065</v>
      </c>
      <c r="D10" s="15">
        <v>11592.77</v>
      </c>
      <c r="E10" s="11">
        <v>6710.649999999999</v>
      </c>
      <c r="F10" s="11">
        <v>15839.28</v>
      </c>
      <c r="G10" s="15">
        <v>2815.79</v>
      </c>
      <c r="H10" s="11">
        <v>4222.599999999999</v>
      </c>
      <c r="I10" s="11">
        <v>4554.379999999999</v>
      </c>
      <c r="K10" s="4">
        <v>14486.95464</v>
      </c>
      <c r="L10" s="4">
        <v>11592.77</v>
      </c>
      <c r="M10" s="4">
        <v>2815.79</v>
      </c>
      <c r="N10" s="4">
        <v>4222.599999999999</v>
      </c>
      <c r="O10" s="4">
        <v>4554.379999999999</v>
      </c>
    </row>
    <row r="11" spans="1:12" ht="33.75" customHeight="1">
      <c r="A11" s="11" t="s">
        <v>20</v>
      </c>
      <c r="B11" s="13" t="s">
        <v>26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K11">
        <v>0</v>
      </c>
      <c r="L11">
        <v>0</v>
      </c>
    </row>
    <row r="12" spans="1:15" ht="35.25" customHeight="1">
      <c r="A12" s="11" t="s">
        <v>21</v>
      </c>
      <c r="B12" s="13" t="s">
        <v>27</v>
      </c>
      <c r="C12" s="15">
        <v>8864.875</v>
      </c>
      <c r="D12" s="15">
        <v>10070.81</v>
      </c>
      <c r="E12" s="49">
        <v>448.32</v>
      </c>
      <c r="F12" s="11">
        <v>7856.800000000001</v>
      </c>
      <c r="G12" s="15">
        <v>2450.8999999999996</v>
      </c>
      <c r="H12" s="15">
        <v>3675.2699999999995</v>
      </c>
      <c r="I12" s="15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5" ht="28.5" customHeight="1">
      <c r="A13" s="11" t="s">
        <v>28</v>
      </c>
      <c r="B13" s="13" t="s">
        <v>29</v>
      </c>
      <c r="C13" s="15">
        <v>1177</v>
      </c>
      <c r="D13" s="15">
        <v>2289.54</v>
      </c>
      <c r="E13" s="50">
        <v>448.32</v>
      </c>
      <c r="F13" s="15">
        <v>7856.800000000001</v>
      </c>
      <c r="G13" s="15">
        <v>548.03</v>
      </c>
      <c r="H13" s="15">
        <v>821.28</v>
      </c>
      <c r="I13" s="15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5" ht="30" customHeight="1">
      <c r="A14" s="11" t="s">
        <v>30</v>
      </c>
      <c r="B14" s="13" t="s">
        <v>31</v>
      </c>
      <c r="C14" s="32">
        <v>1177</v>
      </c>
      <c r="D14" s="15">
        <v>2289.54</v>
      </c>
      <c r="E14" s="49">
        <v>329.14</v>
      </c>
      <c r="F14" s="11">
        <v>7370.870000000001</v>
      </c>
      <c r="G14" s="11">
        <v>548.03</v>
      </c>
      <c r="H14" s="11">
        <v>821.28</v>
      </c>
      <c r="I14" s="1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5" s="6" customFormat="1" ht="16.5" customHeight="1">
      <c r="A15" s="17"/>
      <c r="B15" s="16" t="s">
        <v>32</v>
      </c>
      <c r="C15" s="15">
        <v>676.4367816091955</v>
      </c>
      <c r="D15" s="17">
        <v>1179.14</v>
      </c>
      <c r="E15" s="51"/>
      <c r="F15" s="17"/>
      <c r="G15" s="17">
        <v>291.34999999999997</v>
      </c>
      <c r="H15" s="17">
        <v>436.62</v>
      </c>
      <c r="I15" s="17">
        <v>451.17</v>
      </c>
      <c r="K15" s="6">
        <v>1712.942</v>
      </c>
      <c r="L15" s="6">
        <v>1179.14</v>
      </c>
      <c r="M15" s="6">
        <v>291.34999999999997</v>
      </c>
      <c r="N15" s="6">
        <v>436.62</v>
      </c>
      <c r="O15" s="6">
        <v>451.17</v>
      </c>
    </row>
    <row r="16" spans="1:15" s="6" customFormat="1" ht="15" customHeight="1">
      <c r="A16" s="17"/>
      <c r="B16" s="16" t="s">
        <v>33</v>
      </c>
      <c r="C16" s="17">
        <v>1.7399999999999998</v>
      </c>
      <c r="D16" s="52">
        <v>1.9417032752684158</v>
      </c>
      <c r="E16" s="51"/>
      <c r="F16" s="17"/>
      <c r="G16" s="17">
        <v>1.8809999999999998</v>
      </c>
      <c r="H16" s="17">
        <v>1.8809999999999998</v>
      </c>
      <c r="I16" s="52">
        <v>2.0396549999999998</v>
      </c>
      <c r="K16" s="6">
        <v>1.92</v>
      </c>
      <c r="L16" s="6">
        <v>1.9417032752684158</v>
      </c>
      <c r="M16" s="6">
        <v>1.8809999999999998</v>
      </c>
      <c r="N16" s="6">
        <v>1.8809999999999998</v>
      </c>
      <c r="O16" s="6">
        <v>2.0396549999999998</v>
      </c>
    </row>
    <row r="17" spans="1:12" ht="32.25" customHeight="1" hidden="1">
      <c r="A17" s="11" t="s">
        <v>34</v>
      </c>
      <c r="B17" s="13" t="s">
        <v>35</v>
      </c>
      <c r="C17" s="15">
        <v>0</v>
      </c>
      <c r="D17" s="11">
        <v>0</v>
      </c>
      <c r="E17" s="49">
        <v>119.18</v>
      </c>
      <c r="F17" s="11">
        <v>485.92999999999995</v>
      </c>
      <c r="G17" s="11"/>
      <c r="H17" s="11"/>
      <c r="I17" s="11"/>
      <c r="K17">
        <v>0</v>
      </c>
      <c r="L17">
        <v>0</v>
      </c>
    </row>
    <row r="18" spans="1:11" s="6" customFormat="1" ht="15.75" customHeight="1" hidden="1">
      <c r="A18" s="17"/>
      <c r="B18" s="16" t="s">
        <v>32</v>
      </c>
      <c r="C18" s="17">
        <v>0</v>
      </c>
      <c r="D18" s="17"/>
      <c r="E18" s="51"/>
      <c r="F18" s="17"/>
      <c r="G18" s="17"/>
      <c r="H18" s="17"/>
      <c r="I18" s="17"/>
      <c r="K18" s="6">
        <v>0</v>
      </c>
    </row>
    <row r="19" spans="1:11" s="6" customFormat="1" ht="18" customHeight="1" hidden="1">
      <c r="A19" s="17"/>
      <c r="B19" s="16" t="s">
        <v>33</v>
      </c>
      <c r="C19" s="17">
        <v>0</v>
      </c>
      <c r="D19" s="53"/>
      <c r="E19" s="51"/>
      <c r="F19" s="17"/>
      <c r="G19" s="17"/>
      <c r="H19" s="17"/>
      <c r="I19" s="17"/>
      <c r="K19" s="6">
        <v>0</v>
      </c>
    </row>
    <row r="20" spans="1:9" ht="19.5" customHeight="1">
      <c r="A20" s="11" t="s">
        <v>36</v>
      </c>
      <c r="B20" s="13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ht="18.75" customHeight="1">
      <c r="A21" s="11" t="s">
        <v>38</v>
      </c>
      <c r="B21" s="13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</row>
    <row r="22" spans="1:15" ht="18.75" customHeight="1">
      <c r="A22" s="11" t="s">
        <v>40</v>
      </c>
      <c r="B22" s="13" t="s">
        <v>154</v>
      </c>
      <c r="C22" s="15">
        <v>7687.875</v>
      </c>
      <c r="D22" s="17">
        <v>7781.2699999999995</v>
      </c>
      <c r="E22" s="15">
        <v>0</v>
      </c>
      <c r="F22" s="15">
        <v>0</v>
      </c>
      <c r="G22" s="15">
        <v>1902.87</v>
      </c>
      <c r="H22" s="15">
        <v>2853.99</v>
      </c>
      <c r="I22" s="15">
        <v>3024.41</v>
      </c>
      <c r="K22">
        <v>7610.856</v>
      </c>
      <c r="L22">
        <v>7781.2699999999995</v>
      </c>
      <c r="M22">
        <v>1902.87</v>
      </c>
      <c r="N22">
        <v>2853.99</v>
      </c>
      <c r="O22">
        <v>3024.41</v>
      </c>
    </row>
    <row r="23" spans="1:15" s="6" customFormat="1" ht="28.5" customHeight="1">
      <c r="A23" s="17" t="s">
        <v>41</v>
      </c>
      <c r="B23" s="16" t="s">
        <v>42</v>
      </c>
      <c r="C23" s="17">
        <v>539.5</v>
      </c>
      <c r="D23" s="17">
        <v>499.4</v>
      </c>
      <c r="E23" s="51"/>
      <c r="F23" s="17"/>
      <c r="G23" s="17">
        <v>124.86</v>
      </c>
      <c r="H23" s="17">
        <v>187.27</v>
      </c>
      <c r="I23" s="17">
        <v>187.27</v>
      </c>
      <c r="K23" s="6">
        <v>499.4</v>
      </c>
      <c r="L23" s="6">
        <v>499.4</v>
      </c>
      <c r="M23" s="6">
        <v>124.86</v>
      </c>
      <c r="N23" s="6">
        <v>187.27</v>
      </c>
      <c r="O23" s="6">
        <v>187.27</v>
      </c>
    </row>
    <row r="24" spans="1:15" s="6" customFormat="1" ht="16.5" customHeight="1">
      <c r="A24" s="17" t="s">
        <v>43</v>
      </c>
      <c r="B24" s="16" t="s">
        <v>44</v>
      </c>
      <c r="C24" s="17">
        <v>14.25</v>
      </c>
      <c r="D24" s="17"/>
      <c r="E24" s="51"/>
      <c r="F24" s="17"/>
      <c r="G24" s="17">
        <v>15.24</v>
      </c>
      <c r="H24" s="17">
        <v>15.24</v>
      </c>
      <c r="I24" s="17">
        <v>16.15</v>
      </c>
      <c r="K24" s="6">
        <v>15.24</v>
      </c>
      <c r="L24" s="6">
        <v>15.581237484981978</v>
      </c>
      <c r="M24" s="6">
        <v>15.24</v>
      </c>
      <c r="N24" s="6">
        <v>15.24</v>
      </c>
      <c r="O24" s="6">
        <v>16.15</v>
      </c>
    </row>
    <row r="25" spans="1:9" ht="34.5" customHeight="1">
      <c r="A25" s="11" t="s">
        <v>45</v>
      </c>
      <c r="B25" s="13" t="s">
        <v>46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15" ht="31.5">
      <c r="A26" s="11" t="s">
        <v>47</v>
      </c>
      <c r="B26" s="13" t="s">
        <v>48</v>
      </c>
      <c r="C26" s="11">
        <v>493.02</v>
      </c>
      <c r="D26" s="11">
        <v>916.42</v>
      </c>
      <c r="E26" s="49">
        <v>4302.4</v>
      </c>
      <c r="F26" s="11">
        <v>4056.64</v>
      </c>
      <c r="G26" s="11">
        <v>219.71</v>
      </c>
      <c r="H26" s="11">
        <v>329.57</v>
      </c>
      <c r="I26" s="1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6" customFormat="1" ht="15.75">
      <c r="A27" s="17" t="s">
        <v>49</v>
      </c>
      <c r="B27" s="16" t="s">
        <v>11</v>
      </c>
      <c r="C27" s="17">
        <v>2.4</v>
      </c>
      <c r="D27" s="17">
        <v>2.4</v>
      </c>
      <c r="E27" s="51"/>
      <c r="F27" s="17"/>
      <c r="G27" s="17">
        <v>2.4</v>
      </c>
      <c r="H27" s="17">
        <v>2.4</v>
      </c>
      <c r="I27" s="17">
        <v>2.4</v>
      </c>
      <c r="K27" s="6">
        <v>2.4</v>
      </c>
      <c r="L27" s="6">
        <v>2.4</v>
      </c>
      <c r="M27" s="6">
        <v>2.4</v>
      </c>
      <c r="N27" s="6">
        <v>2.4</v>
      </c>
      <c r="O27" s="6">
        <v>2.4</v>
      </c>
    </row>
    <row r="28" spans="1:9" s="6" customFormat="1" ht="15.75" hidden="1">
      <c r="A28" s="17" t="s">
        <v>50</v>
      </c>
      <c r="B28" s="16" t="s">
        <v>12</v>
      </c>
      <c r="C28" s="17"/>
      <c r="D28" s="17"/>
      <c r="E28" s="51"/>
      <c r="F28" s="17"/>
      <c r="G28" s="17"/>
      <c r="H28" s="17"/>
      <c r="I28" s="17"/>
    </row>
    <row r="29" spans="1:9" s="6" customFormat="1" ht="15.75" hidden="1">
      <c r="A29" s="17" t="s">
        <v>51</v>
      </c>
      <c r="B29" s="16" t="s">
        <v>13</v>
      </c>
      <c r="C29" s="17"/>
      <c r="D29" s="17"/>
      <c r="E29" s="51"/>
      <c r="F29" s="17"/>
      <c r="G29" s="17"/>
      <c r="H29" s="17"/>
      <c r="I29" s="17"/>
    </row>
    <row r="30" spans="1:15" s="64" customFormat="1" ht="31.5">
      <c r="A30" s="63" t="s">
        <v>52</v>
      </c>
      <c r="B30" s="82" t="s">
        <v>53</v>
      </c>
      <c r="C30" s="63">
        <v>17118.75</v>
      </c>
      <c r="D30" s="63">
        <v>23865.1</v>
      </c>
      <c r="E30" s="63" t="e">
        <v>#DIV/0!</v>
      </c>
      <c r="F30" s="63" t="e">
        <v>#DIV/0!</v>
      </c>
      <c r="G30" s="63">
        <v>22886.46</v>
      </c>
      <c r="H30" s="63">
        <v>22886.81</v>
      </c>
      <c r="I30" s="63">
        <v>25495.83</v>
      </c>
      <c r="K30" s="64">
        <v>37705.73</v>
      </c>
      <c r="L30" s="64">
        <v>23865.1</v>
      </c>
      <c r="M30" s="64">
        <v>22886.46</v>
      </c>
      <c r="N30" s="64">
        <v>22886.81</v>
      </c>
      <c r="O30" s="64">
        <v>25495.83</v>
      </c>
    </row>
    <row r="31" spans="1:15" ht="15.75">
      <c r="A31" s="11" t="s">
        <v>54</v>
      </c>
      <c r="B31" s="13" t="s">
        <v>55</v>
      </c>
      <c r="C31" s="11">
        <v>150.37</v>
      </c>
      <c r="D31" s="11">
        <v>279.51</v>
      </c>
      <c r="E31" s="11">
        <v>1312.23</v>
      </c>
      <c r="F31" s="11">
        <v>1237.28</v>
      </c>
      <c r="G31" s="11">
        <v>67.01</v>
      </c>
      <c r="H31" s="11">
        <v>100.52</v>
      </c>
      <c r="I31" s="11">
        <v>111.98</v>
      </c>
      <c r="K31">
        <v>441.61</v>
      </c>
      <c r="L31">
        <v>279.51</v>
      </c>
      <c r="M31">
        <v>67.01</v>
      </c>
      <c r="N31">
        <v>100.52</v>
      </c>
      <c r="O31">
        <v>111.98</v>
      </c>
    </row>
    <row r="32" spans="1:15" ht="15.75">
      <c r="A32" s="11" t="s">
        <v>56</v>
      </c>
      <c r="B32" s="13" t="s">
        <v>57</v>
      </c>
      <c r="C32" s="11">
        <v>30.5</v>
      </c>
      <c r="D32" s="11">
        <v>30.5</v>
      </c>
      <c r="E32" s="11">
        <v>30.5</v>
      </c>
      <c r="F32" s="11">
        <v>30.5</v>
      </c>
      <c r="G32" s="11">
        <v>30.5</v>
      </c>
      <c r="H32" s="11">
        <v>30.5</v>
      </c>
      <c r="I32" s="1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9" ht="63" customHeight="1">
      <c r="A33" s="11" t="s">
        <v>58</v>
      </c>
      <c r="B33" s="13" t="s">
        <v>59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</row>
    <row r="34" spans="1:15" ht="33.75" customHeight="1">
      <c r="A34" s="11" t="s">
        <v>60</v>
      </c>
      <c r="B34" s="13" t="s">
        <v>61</v>
      </c>
      <c r="C34" s="15">
        <v>241.67</v>
      </c>
      <c r="D34" s="15">
        <v>326.03000000000003</v>
      </c>
      <c r="E34" s="15">
        <v>647.7</v>
      </c>
      <c r="F34" s="15">
        <v>2688.56</v>
      </c>
      <c r="G34" s="15">
        <v>78.17</v>
      </c>
      <c r="H34" s="15">
        <v>117.24000000000001</v>
      </c>
      <c r="I34" s="15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11" t="s">
        <v>62</v>
      </c>
      <c r="B35" s="13" t="s">
        <v>63</v>
      </c>
      <c r="C35" s="11">
        <v>185.19</v>
      </c>
      <c r="D35" s="11">
        <v>249.83</v>
      </c>
      <c r="E35" s="49">
        <v>496.32</v>
      </c>
      <c r="F35" s="11">
        <v>2060.2</v>
      </c>
      <c r="G35" s="11">
        <v>59.9</v>
      </c>
      <c r="H35" s="11">
        <v>89.84</v>
      </c>
      <c r="I35" s="1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11"/>
      <c r="B36" s="16" t="s">
        <v>11</v>
      </c>
      <c r="C36" s="11">
        <v>0.5</v>
      </c>
      <c r="D36" s="11">
        <v>0.5</v>
      </c>
      <c r="E36" s="49"/>
      <c r="F36" s="11"/>
      <c r="G36" s="11">
        <v>0.5</v>
      </c>
      <c r="H36" s="11">
        <v>0.5</v>
      </c>
      <c r="I36" s="1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9" ht="17.25" customHeight="1" hidden="1">
      <c r="A37" s="11"/>
      <c r="B37" s="16" t="s">
        <v>13</v>
      </c>
      <c r="C37" s="11"/>
      <c r="D37" s="11"/>
      <c r="E37" s="49"/>
      <c r="F37" s="11"/>
      <c r="G37" s="11"/>
      <c r="H37" s="11"/>
      <c r="I37" s="11"/>
    </row>
    <row r="38" spans="1:15" s="1" customFormat="1" ht="30.75" customHeight="1">
      <c r="A38" s="61"/>
      <c r="B38" s="82" t="s">
        <v>53</v>
      </c>
      <c r="C38" s="62">
        <v>30865</v>
      </c>
      <c r="D38" s="62">
        <v>31228.75</v>
      </c>
      <c r="E38" s="62" t="e">
        <v>#DIV/0!</v>
      </c>
      <c r="F38" s="62" t="e">
        <v>#DIV/0!</v>
      </c>
      <c r="G38" s="62">
        <v>29950</v>
      </c>
      <c r="H38" s="62">
        <v>29946.666666666668</v>
      </c>
      <c r="I38" s="62">
        <v>33363.333333333336</v>
      </c>
      <c r="K38" s="1">
        <v>54206.25000000001</v>
      </c>
      <c r="L38" s="1">
        <v>31228.75</v>
      </c>
      <c r="M38" s="1">
        <v>29950</v>
      </c>
      <c r="N38" s="1">
        <v>29946.666666666668</v>
      </c>
      <c r="O38" s="1">
        <v>33363.333333333336</v>
      </c>
    </row>
    <row r="39" spans="1:15" ht="18.75" customHeight="1">
      <c r="A39" s="11" t="s">
        <v>64</v>
      </c>
      <c r="B39" s="13" t="s">
        <v>55</v>
      </c>
      <c r="C39" s="15">
        <v>56.48</v>
      </c>
      <c r="D39" s="15">
        <v>76.2</v>
      </c>
      <c r="E39" s="15">
        <v>151.38</v>
      </c>
      <c r="F39" s="15">
        <v>628.36</v>
      </c>
      <c r="G39" s="15">
        <v>18.27</v>
      </c>
      <c r="H39" s="15">
        <v>27.4</v>
      </c>
      <c r="I39" s="15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9" ht="18.75" customHeight="1" hidden="1">
      <c r="A40" s="11" t="s">
        <v>65</v>
      </c>
      <c r="B40" s="13" t="s">
        <v>66</v>
      </c>
      <c r="C40" s="11">
        <v>0</v>
      </c>
      <c r="D40" s="11"/>
      <c r="E40" s="49"/>
      <c r="F40" s="11"/>
      <c r="G40" s="11"/>
      <c r="H40" s="11"/>
      <c r="I40" s="11"/>
    </row>
    <row r="41" spans="1:9" ht="18.75" customHeight="1" hidden="1">
      <c r="A41" s="11" t="s">
        <v>67</v>
      </c>
      <c r="B41" s="13" t="s">
        <v>68</v>
      </c>
      <c r="C41" s="11">
        <v>0</v>
      </c>
      <c r="D41" s="11"/>
      <c r="E41" s="49"/>
      <c r="F41" s="11"/>
      <c r="G41" s="11"/>
      <c r="H41" s="11"/>
      <c r="I41" s="11"/>
    </row>
    <row r="42" spans="1:9" ht="52.5" customHeight="1" hidden="1">
      <c r="A42" s="11" t="s">
        <v>69</v>
      </c>
      <c r="B42" s="13" t="s">
        <v>70</v>
      </c>
      <c r="C42" s="11">
        <v>249.13</v>
      </c>
      <c r="D42" s="11"/>
      <c r="E42" s="49"/>
      <c r="F42" s="11"/>
      <c r="G42" s="11"/>
      <c r="H42" s="11"/>
      <c r="I42" s="11"/>
    </row>
    <row r="43" spans="1:15" ht="21" customHeight="1">
      <c r="A43" s="11" t="s">
        <v>71</v>
      </c>
      <c r="B43" s="13" t="s">
        <v>72</v>
      </c>
      <c r="C43" s="11">
        <v>1378.71</v>
      </c>
      <c r="D43" s="15">
        <f aca="true" t="shared" si="0" ref="D43:I43">D44+D49+D50+D54</f>
        <v>2448.32</v>
      </c>
      <c r="E43" s="15">
        <f t="shared" si="0"/>
        <v>6382.34</v>
      </c>
      <c r="F43" s="15">
        <f t="shared" si="0"/>
        <v>2018.29</v>
      </c>
      <c r="G43" s="15">
        <f t="shared" si="0"/>
        <v>514.27</v>
      </c>
      <c r="H43" s="15">
        <f t="shared" si="0"/>
        <v>771.4</v>
      </c>
      <c r="I43" s="15">
        <f t="shared" si="0"/>
        <v>1162.6499999999999</v>
      </c>
      <c r="K43">
        <v>3351.39</v>
      </c>
      <c r="L43">
        <v>2448.32</v>
      </c>
      <c r="M43">
        <v>514.27</v>
      </c>
      <c r="N43">
        <v>771.4</v>
      </c>
      <c r="O43">
        <v>1162.6499999999999</v>
      </c>
    </row>
    <row r="44" spans="1:15" ht="31.5">
      <c r="A44" s="11" t="s">
        <v>73</v>
      </c>
      <c r="B44" s="13" t="s">
        <v>74</v>
      </c>
      <c r="C44" s="15">
        <v>188.94</v>
      </c>
      <c r="D44" s="15">
        <f aca="true" t="shared" si="1" ref="D44:I44">D45</f>
        <v>303.29</v>
      </c>
      <c r="E44" s="15">
        <f t="shared" si="1"/>
        <v>1181.63</v>
      </c>
      <c r="F44" s="15">
        <f t="shared" si="1"/>
        <v>529.39</v>
      </c>
      <c r="G44" s="15">
        <f t="shared" si="1"/>
        <v>0</v>
      </c>
      <c r="H44" s="15">
        <f t="shared" si="1"/>
        <v>0</v>
      </c>
      <c r="I44" s="15">
        <f t="shared" si="1"/>
        <v>303.29</v>
      </c>
      <c r="K44">
        <v>303.29</v>
      </c>
      <c r="L44">
        <v>303.29</v>
      </c>
      <c r="M44">
        <v>0</v>
      </c>
      <c r="N44">
        <v>0</v>
      </c>
      <c r="O44">
        <v>303.29</v>
      </c>
    </row>
    <row r="45" spans="1:15" ht="47.25">
      <c r="A45" s="11" t="s">
        <v>75</v>
      </c>
      <c r="B45" s="13" t="s">
        <v>76</v>
      </c>
      <c r="C45" s="15">
        <v>303.29</v>
      </c>
      <c r="D45" s="15">
        <f>G45+H45+I45</f>
        <v>303.29</v>
      </c>
      <c r="E45" s="50">
        <v>1181.63</v>
      </c>
      <c r="F45" s="15">
        <v>529.39</v>
      </c>
      <c r="G45" s="15">
        <v>0</v>
      </c>
      <c r="H45" s="15">
        <v>0</v>
      </c>
      <c r="I45" s="15">
        <v>303.29</v>
      </c>
      <c r="K45">
        <v>303.29</v>
      </c>
      <c r="L45">
        <v>303.29</v>
      </c>
      <c r="M45">
        <v>0</v>
      </c>
      <c r="N45">
        <v>0</v>
      </c>
      <c r="O45">
        <v>303.29</v>
      </c>
    </row>
    <row r="46" spans="1:9" ht="31.5" hidden="1">
      <c r="A46" s="11" t="s">
        <v>77</v>
      </c>
      <c r="B46" s="13" t="s">
        <v>78</v>
      </c>
      <c r="C46" s="15"/>
      <c r="D46" s="15"/>
      <c r="E46" s="50">
        <v>4950.44</v>
      </c>
      <c r="F46" s="15">
        <v>161.04</v>
      </c>
      <c r="G46" s="15"/>
      <c r="H46" s="15"/>
      <c r="I46" s="15"/>
    </row>
    <row r="47" spans="1:9" ht="31.5" hidden="1">
      <c r="A47" s="11" t="s">
        <v>79</v>
      </c>
      <c r="B47" s="13" t="s">
        <v>80</v>
      </c>
      <c r="C47" s="15"/>
      <c r="D47" s="15"/>
      <c r="E47" s="50">
        <v>14304.9</v>
      </c>
      <c r="F47" s="15"/>
      <c r="G47" s="15"/>
      <c r="H47" s="15"/>
      <c r="I47" s="15"/>
    </row>
    <row r="48" spans="1:9" ht="31.5" hidden="1">
      <c r="A48" s="11" t="s">
        <v>81</v>
      </c>
      <c r="B48" s="13" t="s">
        <v>82</v>
      </c>
      <c r="C48" s="15">
        <v>0</v>
      </c>
      <c r="D48" s="15"/>
      <c r="E48" s="50"/>
      <c r="F48" s="15"/>
      <c r="G48" s="15"/>
      <c r="H48" s="15"/>
      <c r="I48" s="15"/>
    </row>
    <row r="49" spans="1:12" ht="15.75">
      <c r="A49" s="11" t="s">
        <v>83</v>
      </c>
      <c r="B49" s="13" t="s">
        <v>84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L49">
        <v>0</v>
      </c>
    </row>
    <row r="50" spans="1:15" ht="31.5">
      <c r="A50" s="11" t="s">
        <v>85</v>
      </c>
      <c r="B50" s="13" t="s">
        <v>86</v>
      </c>
      <c r="C50" s="11">
        <v>911.7</v>
      </c>
      <c r="D50" s="11">
        <v>1643.7</v>
      </c>
      <c r="E50" s="49">
        <v>3985.22</v>
      </c>
      <c r="F50" s="11">
        <v>1140.92</v>
      </c>
      <c r="G50" s="11">
        <v>394.08</v>
      </c>
      <c r="H50" s="11">
        <v>591.11</v>
      </c>
      <c r="I50" s="1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6" customFormat="1" ht="34.5" customHeight="1">
      <c r="A51" s="17" t="s">
        <v>87</v>
      </c>
      <c r="B51" s="16" t="s">
        <v>14</v>
      </c>
      <c r="C51" s="17">
        <v>4.3</v>
      </c>
      <c r="D51" s="17">
        <v>4.3</v>
      </c>
      <c r="E51" s="17">
        <v>4.3</v>
      </c>
      <c r="F51" s="17">
        <v>4.3</v>
      </c>
      <c r="G51" s="17">
        <v>4.3</v>
      </c>
      <c r="H51" s="17">
        <v>4.3</v>
      </c>
      <c r="I51" s="17">
        <v>4.3</v>
      </c>
      <c r="K51" s="6">
        <v>4.3</v>
      </c>
      <c r="L51" s="6">
        <v>4.3</v>
      </c>
      <c r="M51" s="6">
        <v>4.3</v>
      </c>
      <c r="N51" s="6">
        <v>4.3</v>
      </c>
      <c r="O51" s="6">
        <v>4.3</v>
      </c>
    </row>
    <row r="52" spans="1:9" s="6" customFormat="1" ht="15.75" hidden="1">
      <c r="A52" s="17" t="s">
        <v>88</v>
      </c>
      <c r="B52" s="16" t="s">
        <v>13</v>
      </c>
      <c r="C52" s="17"/>
      <c r="D52" s="17"/>
      <c r="E52" s="51"/>
      <c r="F52" s="17"/>
      <c r="G52" s="17"/>
      <c r="H52" s="17"/>
      <c r="I52" s="17"/>
    </row>
    <row r="53" spans="1:15" s="64" customFormat="1" ht="31.5">
      <c r="A53" s="63" t="s">
        <v>89</v>
      </c>
      <c r="B53" s="82" t="s">
        <v>53</v>
      </c>
      <c r="C53" s="65">
        <v>17668.60465116279</v>
      </c>
      <c r="D53" s="65">
        <v>23890.988372093023</v>
      </c>
      <c r="E53" s="65">
        <v>57924.70930232558</v>
      </c>
      <c r="F53" s="65">
        <v>16583.139534883725</v>
      </c>
      <c r="G53" s="65">
        <v>22911.627906976744</v>
      </c>
      <c r="H53" s="65">
        <v>22911.24031007752</v>
      </c>
      <c r="I53" s="65">
        <v>25523.643410852714</v>
      </c>
      <c r="K53" s="64">
        <v>33949.273255813954</v>
      </c>
      <c r="L53" s="64">
        <v>23890.988372093023</v>
      </c>
      <c r="M53" s="64">
        <v>22911.627906976744</v>
      </c>
      <c r="N53" s="64">
        <v>22911.24031007752</v>
      </c>
      <c r="O53" s="64">
        <v>25523.643410852714</v>
      </c>
    </row>
    <row r="54" spans="1:15" ht="15.75">
      <c r="A54" s="77" t="s">
        <v>90</v>
      </c>
      <c r="B54" s="13" t="s">
        <v>55</v>
      </c>
      <c r="C54" s="11">
        <v>278.07</v>
      </c>
      <c r="D54" s="11">
        <v>501.33000000000004</v>
      </c>
      <c r="E54" s="11">
        <v>1215.49</v>
      </c>
      <c r="F54" s="11">
        <v>347.98</v>
      </c>
      <c r="G54" s="11">
        <v>120.19</v>
      </c>
      <c r="H54" s="11">
        <v>180.29</v>
      </c>
      <c r="I54" s="1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25" customHeight="1">
      <c r="A55" s="11" t="s">
        <v>91</v>
      </c>
      <c r="B55" s="13" t="s">
        <v>92</v>
      </c>
      <c r="C55" s="11">
        <v>188.65</v>
      </c>
      <c r="D55" s="15">
        <v>192.08</v>
      </c>
      <c r="E55" s="15">
        <v>7602.04</v>
      </c>
      <c r="F55" s="15">
        <v>526.63</v>
      </c>
      <c r="G55" s="15">
        <v>0</v>
      </c>
      <c r="H55" s="15">
        <v>0</v>
      </c>
      <c r="I55" s="15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9" ht="31.5" hidden="1">
      <c r="A56" s="11" t="s">
        <v>8</v>
      </c>
      <c r="B56" s="13" t="s">
        <v>93</v>
      </c>
      <c r="C56" s="11"/>
      <c r="D56" s="15"/>
      <c r="E56" s="50"/>
      <c r="F56" s="15"/>
      <c r="G56" s="15"/>
      <c r="H56" s="15"/>
      <c r="I56" s="15"/>
    </row>
    <row r="57" spans="1:9" ht="31.5" hidden="1">
      <c r="A57" s="11" t="s">
        <v>9</v>
      </c>
      <c r="B57" s="13" t="s">
        <v>94</v>
      </c>
      <c r="C57" s="11"/>
      <c r="D57" s="15"/>
      <c r="E57" s="50">
        <v>1261</v>
      </c>
      <c r="F57" s="15"/>
      <c r="G57" s="15"/>
      <c r="H57" s="15"/>
      <c r="I57" s="15"/>
    </row>
    <row r="58" spans="1:9" s="6" customFormat="1" ht="15.75" hidden="1">
      <c r="A58" s="17" t="s">
        <v>95</v>
      </c>
      <c r="B58" s="16" t="s">
        <v>19</v>
      </c>
      <c r="C58" s="17"/>
      <c r="D58" s="29"/>
      <c r="E58" s="83"/>
      <c r="F58" s="29"/>
      <c r="G58" s="29"/>
      <c r="H58" s="29"/>
      <c r="I58" s="29"/>
    </row>
    <row r="59" spans="1:9" ht="15.75" hidden="1">
      <c r="A59" s="11" t="s">
        <v>15</v>
      </c>
      <c r="B59" s="13" t="s">
        <v>55</v>
      </c>
      <c r="C59" s="11"/>
      <c r="D59" s="15"/>
      <c r="E59" s="50">
        <v>383.3</v>
      </c>
      <c r="F59" s="15"/>
      <c r="G59" s="15"/>
      <c r="H59" s="15"/>
      <c r="I59" s="15"/>
    </row>
    <row r="60" spans="1:9" ht="31.5" hidden="1">
      <c r="A60" s="11" t="s">
        <v>96</v>
      </c>
      <c r="B60" s="13" t="s">
        <v>97</v>
      </c>
      <c r="C60" s="11"/>
      <c r="D60" s="15"/>
      <c r="E60" s="50"/>
      <c r="F60" s="15"/>
      <c r="G60" s="15"/>
      <c r="H60" s="15"/>
      <c r="I60" s="15"/>
    </row>
    <row r="61" spans="1:9" ht="15.75" hidden="1">
      <c r="A61" s="11" t="s">
        <v>98</v>
      </c>
      <c r="B61" s="13" t="s">
        <v>99</v>
      </c>
      <c r="C61" s="11"/>
      <c r="D61" s="15"/>
      <c r="E61" s="50"/>
      <c r="F61" s="15"/>
      <c r="G61" s="15"/>
      <c r="H61" s="15"/>
      <c r="I61" s="15"/>
    </row>
    <row r="62" spans="1:15" ht="31.5" customHeight="1">
      <c r="A62" s="11" t="s">
        <v>8</v>
      </c>
      <c r="B62" s="13" t="s">
        <v>100</v>
      </c>
      <c r="C62" s="11">
        <v>152.8</v>
      </c>
      <c r="D62" s="15">
        <f>G62+H62+I62</f>
        <v>192.08</v>
      </c>
      <c r="E62" s="50"/>
      <c r="F62" s="15"/>
      <c r="G62" s="15">
        <v>0</v>
      </c>
      <c r="H62" s="15">
        <v>0</v>
      </c>
      <c r="I62" s="15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9" ht="18.75" customHeight="1" hidden="1">
      <c r="A63" s="11" t="s">
        <v>101</v>
      </c>
      <c r="B63" s="13" t="s">
        <v>102</v>
      </c>
      <c r="C63" s="11"/>
      <c r="D63" s="15"/>
      <c r="E63" s="50"/>
      <c r="F63" s="15"/>
      <c r="G63" s="15"/>
      <c r="H63" s="15"/>
      <c r="I63" s="15"/>
    </row>
    <row r="64" spans="1:9" ht="32.25" customHeight="1" hidden="1">
      <c r="A64" s="11" t="s">
        <v>103</v>
      </c>
      <c r="B64" s="13" t="s">
        <v>104</v>
      </c>
      <c r="C64" s="11"/>
      <c r="D64" s="15"/>
      <c r="E64" s="50"/>
      <c r="F64" s="15"/>
      <c r="G64" s="15"/>
      <c r="H64" s="15"/>
      <c r="I64" s="15"/>
    </row>
    <row r="65" spans="1:9" ht="32.25" customHeight="1" hidden="1">
      <c r="A65" s="11" t="s">
        <v>105</v>
      </c>
      <c r="B65" s="13" t="s">
        <v>106</v>
      </c>
      <c r="C65" s="11"/>
      <c r="D65" s="15"/>
      <c r="E65" s="50">
        <v>165.12</v>
      </c>
      <c r="F65" s="15">
        <v>94.92</v>
      </c>
      <c r="G65" s="15"/>
      <c r="H65" s="15"/>
      <c r="I65" s="15"/>
    </row>
    <row r="66" spans="1:9" ht="32.25" customHeight="1" hidden="1">
      <c r="A66" s="11" t="s">
        <v>107</v>
      </c>
      <c r="B66" s="13" t="s">
        <v>108</v>
      </c>
      <c r="C66" s="11"/>
      <c r="D66" s="15"/>
      <c r="E66" s="50"/>
      <c r="F66" s="15"/>
      <c r="G66" s="15"/>
      <c r="H66" s="15"/>
      <c r="I66" s="15"/>
    </row>
    <row r="67" spans="1:9" ht="32.25" customHeight="1" hidden="1">
      <c r="A67" s="11" t="s">
        <v>109</v>
      </c>
      <c r="B67" s="13" t="s">
        <v>110</v>
      </c>
      <c r="C67" s="11"/>
      <c r="D67" s="15"/>
      <c r="E67" s="50"/>
      <c r="F67" s="15"/>
      <c r="G67" s="15"/>
      <c r="H67" s="15"/>
      <c r="I67" s="15"/>
    </row>
    <row r="68" spans="1:15" ht="46.5" customHeight="1">
      <c r="A68" s="11" t="s">
        <v>9</v>
      </c>
      <c r="B68" s="13" t="s">
        <v>111</v>
      </c>
      <c r="C68" s="11">
        <v>35.85</v>
      </c>
      <c r="D68" s="15">
        <v>0</v>
      </c>
      <c r="E68" s="50">
        <v>5792.62</v>
      </c>
      <c r="F68" s="15">
        <v>431.71</v>
      </c>
      <c r="G68" s="15">
        <v>0</v>
      </c>
      <c r="H68" s="15">
        <v>0</v>
      </c>
      <c r="I68" s="15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9" ht="31.5">
      <c r="A69" s="11" t="s">
        <v>112</v>
      </c>
      <c r="B69" s="13" t="s">
        <v>113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1:9" ht="31.5" hidden="1">
      <c r="A70" s="11" t="s">
        <v>10</v>
      </c>
      <c r="B70" s="13" t="s">
        <v>114</v>
      </c>
      <c r="C70" s="11"/>
      <c r="D70" s="15"/>
      <c r="E70" s="50"/>
      <c r="F70" s="15"/>
      <c r="G70" s="15"/>
      <c r="H70" s="15"/>
      <c r="I70" s="15"/>
    </row>
    <row r="71" spans="1:9" ht="31.5" hidden="1">
      <c r="A71" s="11" t="s">
        <v>115</v>
      </c>
      <c r="B71" s="13" t="s">
        <v>116</v>
      </c>
      <c r="C71" s="11"/>
      <c r="D71" s="15"/>
      <c r="E71" s="50"/>
      <c r="F71" s="15"/>
      <c r="G71" s="15"/>
      <c r="H71" s="15"/>
      <c r="I71" s="15"/>
    </row>
    <row r="72" spans="1:9" s="6" customFormat="1" ht="15.75" hidden="1">
      <c r="A72" s="17" t="s">
        <v>117</v>
      </c>
      <c r="B72" s="16" t="s">
        <v>19</v>
      </c>
      <c r="C72" s="17"/>
      <c r="D72" s="29"/>
      <c r="E72" s="83"/>
      <c r="F72" s="29"/>
      <c r="G72" s="29"/>
      <c r="H72" s="29"/>
      <c r="I72" s="29"/>
    </row>
    <row r="73" spans="1:9" ht="15.75" hidden="1">
      <c r="A73" s="11" t="s">
        <v>118</v>
      </c>
      <c r="B73" s="13" t="s">
        <v>55</v>
      </c>
      <c r="C73" s="11"/>
      <c r="D73" s="15"/>
      <c r="E73" s="50"/>
      <c r="F73" s="15"/>
      <c r="G73" s="15"/>
      <c r="H73" s="15"/>
      <c r="I73" s="15"/>
    </row>
    <row r="74" spans="1:9" ht="30" customHeight="1" hidden="1">
      <c r="A74" s="11" t="s">
        <v>119</v>
      </c>
      <c r="B74" s="13" t="s">
        <v>120</v>
      </c>
      <c r="C74" s="11"/>
      <c r="D74" s="15"/>
      <c r="E74" s="50"/>
      <c r="F74" s="15"/>
      <c r="G74" s="15"/>
      <c r="H74" s="15"/>
      <c r="I74" s="15"/>
    </row>
    <row r="75" spans="1:15" ht="21.75" customHeight="1">
      <c r="A75" s="11" t="s">
        <v>121</v>
      </c>
      <c r="B75" s="13" t="s">
        <v>122</v>
      </c>
      <c r="C75" s="11">
        <v>169</v>
      </c>
      <c r="D75" s="15">
        <f>G75+H75+I75</f>
        <v>258.17</v>
      </c>
      <c r="E75" s="50"/>
      <c r="F75" s="15"/>
      <c r="G75" s="15">
        <v>0</v>
      </c>
      <c r="H75" s="15">
        <v>0</v>
      </c>
      <c r="I75" s="15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2" ht="36" customHeight="1">
      <c r="A76" s="11" t="s">
        <v>123</v>
      </c>
      <c r="B76" s="13" t="s">
        <v>124</v>
      </c>
      <c r="C76" s="15">
        <v>0</v>
      </c>
      <c r="D76" s="15">
        <v>0</v>
      </c>
      <c r="E76" s="15">
        <v>176.71</v>
      </c>
      <c r="F76" s="15">
        <v>4658.389999999999</v>
      </c>
      <c r="G76" s="15">
        <v>0</v>
      </c>
      <c r="H76" s="15">
        <v>0</v>
      </c>
      <c r="I76" s="15">
        <v>0</v>
      </c>
      <c r="K76">
        <v>0</v>
      </c>
      <c r="L76">
        <v>0</v>
      </c>
    </row>
    <row r="77" spans="1:9" ht="15.75" hidden="1">
      <c r="A77" s="11" t="s">
        <v>1</v>
      </c>
      <c r="B77" s="13" t="s">
        <v>125</v>
      </c>
      <c r="C77" s="11"/>
      <c r="D77" s="15"/>
      <c r="E77" s="50">
        <v>176.71</v>
      </c>
      <c r="F77" s="15">
        <v>4658.389999999999</v>
      </c>
      <c r="G77" s="15"/>
      <c r="H77" s="15"/>
      <c r="I77" s="15"/>
    </row>
    <row r="78" spans="1:9" ht="15.75" hidden="1">
      <c r="A78" s="11" t="s">
        <v>2</v>
      </c>
      <c r="B78" s="13" t="s">
        <v>126</v>
      </c>
      <c r="C78" s="11"/>
      <c r="D78" s="15"/>
      <c r="E78" s="50"/>
      <c r="F78" s="15"/>
      <c r="G78" s="15"/>
      <c r="H78" s="15"/>
      <c r="I78" s="15"/>
    </row>
    <row r="79" spans="1:9" ht="15.75" hidden="1">
      <c r="A79" s="11" t="s">
        <v>3</v>
      </c>
      <c r="B79" s="13" t="s">
        <v>127</v>
      </c>
      <c r="C79" s="11"/>
      <c r="D79" s="15"/>
      <c r="E79" s="50"/>
      <c r="F79" s="15"/>
      <c r="G79" s="15"/>
      <c r="H79" s="15"/>
      <c r="I79" s="15"/>
    </row>
    <row r="80" spans="1:15" ht="34.5" customHeight="1">
      <c r="A80" s="11" t="s">
        <v>128</v>
      </c>
      <c r="B80" s="13" t="s">
        <v>129</v>
      </c>
      <c r="C80" s="11">
        <v>98.7</v>
      </c>
      <c r="D80" s="15">
        <f>D83</f>
        <v>131.65</v>
      </c>
      <c r="E80" s="15">
        <f>E83</f>
        <v>0</v>
      </c>
      <c r="F80" s="15">
        <f>F83</f>
        <v>0</v>
      </c>
      <c r="G80" s="15">
        <f>G83</f>
        <v>0</v>
      </c>
      <c r="H80" s="15">
        <f>H83</f>
        <v>0</v>
      </c>
      <c r="I80" s="15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9" ht="15" customHeight="1" hidden="1">
      <c r="A81" s="11" t="s">
        <v>130</v>
      </c>
      <c r="B81" s="80" t="s">
        <v>131</v>
      </c>
      <c r="C81" s="11">
        <v>0</v>
      </c>
      <c r="D81" s="15"/>
      <c r="E81" s="50"/>
      <c r="F81" s="15"/>
      <c r="G81" s="15"/>
      <c r="H81" s="15"/>
      <c r="I81" s="15"/>
    </row>
    <row r="82" spans="1:9" ht="40.5" customHeight="1" hidden="1">
      <c r="A82" s="11" t="s">
        <v>132</v>
      </c>
      <c r="B82" s="80" t="s">
        <v>133</v>
      </c>
      <c r="C82" s="11">
        <v>0</v>
      </c>
      <c r="D82" s="15"/>
      <c r="E82" s="50">
        <v>943.42</v>
      </c>
      <c r="F82" s="15">
        <v>1407.19</v>
      </c>
      <c r="G82" s="15"/>
      <c r="H82" s="15"/>
      <c r="I82" s="15"/>
    </row>
    <row r="83" spans="1:15" ht="18" customHeight="1">
      <c r="A83" s="11" t="s">
        <v>130</v>
      </c>
      <c r="B83" s="81" t="s">
        <v>6</v>
      </c>
      <c r="C83" s="11">
        <v>98.7</v>
      </c>
      <c r="D83" s="15">
        <f>G83+H83+I83</f>
        <v>131.65</v>
      </c>
      <c r="E83" s="50"/>
      <c r="F83" s="15"/>
      <c r="G83" s="15">
        <v>0</v>
      </c>
      <c r="H83" s="15">
        <v>0</v>
      </c>
      <c r="I83" s="15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5" customFormat="1" ht="19.5" customHeight="1">
      <c r="A84" s="11"/>
      <c r="B84" s="13" t="s">
        <v>134</v>
      </c>
      <c r="C84" s="15">
        <v>11834.125000000002</v>
      </c>
      <c r="D84" s="15">
        <f aca="true" t="shared" si="2" ref="D84:I84">D10+D43+D55+D69+D75+D76+D80</f>
        <v>14622.99</v>
      </c>
      <c r="E84" s="15">
        <f t="shared" si="2"/>
        <v>20871.739999999998</v>
      </c>
      <c r="F84" s="15">
        <f t="shared" si="2"/>
        <v>23042.59</v>
      </c>
      <c r="G84" s="15">
        <f t="shared" si="2"/>
        <v>3330.06</v>
      </c>
      <c r="H84" s="15">
        <f t="shared" si="2"/>
        <v>4993.999999999999</v>
      </c>
      <c r="I84" s="15">
        <f t="shared" si="2"/>
        <v>6298.9299999999985</v>
      </c>
      <c r="K84" s="5">
        <v>18618.57464</v>
      </c>
      <c r="L84" s="5">
        <v>14622.99</v>
      </c>
      <c r="M84" s="5">
        <v>3330.06</v>
      </c>
      <c r="N84" s="5">
        <v>4993.999999999999</v>
      </c>
      <c r="O84" s="5">
        <v>6298.9299999999985</v>
      </c>
    </row>
    <row r="85" spans="1:15" s="5" customFormat="1" ht="20.25" customHeight="1">
      <c r="A85" s="11">
        <v>8</v>
      </c>
      <c r="B85" s="13" t="s">
        <v>4</v>
      </c>
      <c r="C85" s="15">
        <v>0.9616258067241978</v>
      </c>
      <c r="D85" s="15">
        <f aca="true" t="shared" si="3" ref="D85:I85">D86/D84*100</f>
        <v>0.10900643438858948</v>
      </c>
      <c r="E85" s="15">
        <f t="shared" si="3"/>
        <v>3.9828974488950135</v>
      </c>
      <c r="F85" s="15">
        <f t="shared" si="3"/>
        <v>0.20830991655017947</v>
      </c>
      <c r="G85" s="15">
        <f t="shared" si="3"/>
        <v>0.11170969892434371</v>
      </c>
      <c r="H85" s="15">
        <f t="shared" si="3"/>
        <v>0.12234681617941531</v>
      </c>
      <c r="I85" s="15">
        <f t="shared" si="3"/>
        <v>0.0970006016894933</v>
      </c>
      <c r="K85" s="5">
        <v>0.4973527876890151</v>
      </c>
      <c r="L85" s="5">
        <v>0.10900643438858948</v>
      </c>
      <c r="M85" s="5">
        <v>0.11170969892434371</v>
      </c>
      <c r="N85" s="5">
        <v>0.12234681617941531</v>
      </c>
      <c r="O85" s="5">
        <v>0.0970006016894933</v>
      </c>
    </row>
    <row r="86" spans="1:15" ht="19.5" customHeight="1">
      <c r="A86" s="11">
        <v>9</v>
      </c>
      <c r="B86" s="13" t="s">
        <v>135</v>
      </c>
      <c r="C86" s="11">
        <v>113.8</v>
      </c>
      <c r="D86" s="11">
        <v>15.94</v>
      </c>
      <c r="E86" s="11">
        <v>831.3</v>
      </c>
      <c r="F86" s="11">
        <v>48</v>
      </c>
      <c r="G86" s="11">
        <v>3.7199999999999998</v>
      </c>
      <c r="H86" s="11">
        <v>6.109999999999999</v>
      </c>
      <c r="I86" s="11">
        <v>6.109999999999999</v>
      </c>
      <c r="K86">
        <v>92.6</v>
      </c>
      <c r="L86">
        <v>15.94</v>
      </c>
      <c r="M86">
        <v>3.7199999999999998</v>
      </c>
      <c r="N86">
        <v>6.109999999999999</v>
      </c>
      <c r="O86">
        <v>6.109999999999999</v>
      </c>
    </row>
    <row r="87" spans="1:9" ht="63">
      <c r="A87" s="11" t="s">
        <v>16</v>
      </c>
      <c r="B87" s="13" t="s">
        <v>136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</row>
    <row r="88" spans="1:9" ht="15.75">
      <c r="A88" s="11" t="s">
        <v>17</v>
      </c>
      <c r="B88" s="81" t="s">
        <v>137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</row>
    <row r="89" spans="1:15" ht="30" customHeight="1">
      <c r="A89" s="77" t="s">
        <v>18</v>
      </c>
      <c r="B89" s="81" t="s">
        <v>138</v>
      </c>
      <c r="C89" s="15">
        <v>94.83</v>
      </c>
      <c r="D89" s="15">
        <v>12.86</v>
      </c>
      <c r="E89" s="50">
        <v>190</v>
      </c>
      <c r="F89" s="15">
        <v>40</v>
      </c>
      <c r="G89" s="15">
        <v>3</v>
      </c>
      <c r="H89" s="15">
        <v>4.93</v>
      </c>
      <c r="I89" s="15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2" ht="15.75">
      <c r="A90" s="11" t="s">
        <v>139</v>
      </c>
      <c r="B90" s="81" t="s">
        <v>140</v>
      </c>
      <c r="C90" s="15">
        <v>0</v>
      </c>
      <c r="D90" s="15">
        <v>0</v>
      </c>
      <c r="E90" s="50"/>
      <c r="F90" s="15"/>
      <c r="G90" s="15">
        <v>0</v>
      </c>
      <c r="H90" s="15">
        <v>0</v>
      </c>
      <c r="I90" s="15">
        <v>0</v>
      </c>
      <c r="K90">
        <v>0</v>
      </c>
      <c r="L90">
        <v>0</v>
      </c>
    </row>
    <row r="91" spans="1:15" ht="15.75">
      <c r="A91" s="11" t="s">
        <v>141</v>
      </c>
      <c r="B91" s="81" t="s">
        <v>142</v>
      </c>
      <c r="C91" s="11">
        <v>18.97</v>
      </c>
      <c r="D91" s="11">
        <v>3.08</v>
      </c>
      <c r="E91" s="11">
        <v>641.3</v>
      </c>
      <c r="F91" s="11">
        <v>8</v>
      </c>
      <c r="G91" s="11">
        <v>0.72</v>
      </c>
      <c r="H91" s="11">
        <v>1.18</v>
      </c>
      <c r="I91" s="1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78" t="s">
        <v>143</v>
      </c>
      <c r="B92" s="81" t="s">
        <v>5</v>
      </c>
      <c r="C92" s="11">
        <v>18.97</v>
      </c>
      <c r="D92" s="11">
        <v>3.08</v>
      </c>
      <c r="E92" s="49">
        <v>641.3</v>
      </c>
      <c r="F92" s="11">
        <v>8</v>
      </c>
      <c r="G92" s="11">
        <v>0.72</v>
      </c>
      <c r="H92" s="11">
        <v>1.18</v>
      </c>
      <c r="I92" s="1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5" customFormat="1" ht="15.75">
      <c r="A93" s="11">
        <v>10</v>
      </c>
      <c r="B93" s="13" t="s">
        <v>144</v>
      </c>
      <c r="C93" s="15">
        <v>11947.925000000001</v>
      </c>
      <c r="D93" s="15">
        <f aca="true" t="shared" si="4" ref="D93:I93">D84+D86</f>
        <v>14638.93</v>
      </c>
      <c r="E93" s="15">
        <f t="shared" si="4"/>
        <v>21703.039999999997</v>
      </c>
      <c r="F93" s="15">
        <f t="shared" si="4"/>
        <v>23090.59</v>
      </c>
      <c r="G93" s="15">
        <f t="shared" si="4"/>
        <v>3333.7799999999997</v>
      </c>
      <c r="H93" s="15">
        <f t="shared" si="4"/>
        <v>5000.109999999999</v>
      </c>
      <c r="I93" s="15">
        <f t="shared" si="4"/>
        <v>6305.039999999998</v>
      </c>
      <c r="K93" s="5">
        <v>18711.174639999997</v>
      </c>
      <c r="L93" s="5">
        <v>14638.93</v>
      </c>
      <c r="M93" s="5">
        <v>3333.7799999999997</v>
      </c>
      <c r="N93" s="5">
        <v>5000.109999999999</v>
      </c>
      <c r="O93" s="5">
        <v>6305.039999999998</v>
      </c>
    </row>
    <row r="94" spans="1:15" s="5" customFormat="1" ht="30.75" customHeight="1">
      <c r="A94" s="11">
        <v>11</v>
      </c>
      <c r="B94" s="31" t="s">
        <v>147</v>
      </c>
      <c r="C94" s="11">
        <v>469.5</v>
      </c>
      <c r="D94" s="11">
        <v>499.4</v>
      </c>
      <c r="E94" s="49"/>
      <c r="F94" s="11"/>
      <c r="G94" s="11">
        <v>124.86</v>
      </c>
      <c r="H94" s="11">
        <v>187.27</v>
      </c>
      <c r="I94" s="11">
        <v>187.27</v>
      </c>
      <c r="K94" s="5">
        <v>499.4</v>
      </c>
      <c r="L94" s="5">
        <v>499.4</v>
      </c>
      <c r="M94" s="5">
        <v>124.86</v>
      </c>
      <c r="N94" s="5">
        <v>187.27</v>
      </c>
      <c r="O94" s="5">
        <v>187.27</v>
      </c>
    </row>
    <row r="95" spans="1:15" ht="15.75">
      <c r="A95" s="11">
        <v>12</v>
      </c>
      <c r="B95" s="31" t="s">
        <v>7</v>
      </c>
      <c r="C95" s="11">
        <f aca="true" t="shared" si="5" ref="C95:I95">ROUND(C93/C94,2)</f>
        <v>25.45</v>
      </c>
      <c r="D95" s="15">
        <f t="shared" si="5"/>
        <v>29.31</v>
      </c>
      <c r="E95" s="15" t="e">
        <f t="shared" si="5"/>
        <v>#DIV/0!</v>
      </c>
      <c r="F95" s="15" t="e">
        <f t="shared" si="5"/>
        <v>#DIV/0!</v>
      </c>
      <c r="G95" s="15">
        <f t="shared" si="5"/>
        <v>26.7</v>
      </c>
      <c r="H95" s="15">
        <f t="shared" si="5"/>
        <v>26.7</v>
      </c>
      <c r="I95" s="15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11"/>
      <c r="B96" s="13" t="s">
        <v>145</v>
      </c>
      <c r="C96" s="11">
        <f>ROUND(C95*1.18,2)</f>
        <v>30.03</v>
      </c>
      <c r="D96" s="11">
        <f aca="true" t="shared" si="6" ref="D96:I96">ROUND(D95*1.18,2)</f>
        <v>34.59</v>
      </c>
      <c r="E96" s="11" t="e">
        <f t="shared" si="6"/>
        <v>#DIV/0!</v>
      </c>
      <c r="F96" s="11" t="e">
        <f t="shared" si="6"/>
        <v>#DIV/0!</v>
      </c>
      <c r="G96" s="11">
        <f t="shared" si="6"/>
        <v>31.51</v>
      </c>
      <c r="H96" s="11">
        <f t="shared" si="6"/>
        <v>31.51</v>
      </c>
      <c r="I96" s="11">
        <f t="shared" si="6"/>
        <v>39.73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11"/>
      <c r="B97" s="13" t="s">
        <v>148</v>
      </c>
      <c r="C97" s="11">
        <v>31.51</v>
      </c>
      <c r="D97" s="15"/>
      <c r="E97" s="49"/>
      <c r="F97" s="11"/>
      <c r="G97" s="11"/>
      <c r="H97" s="11"/>
      <c r="I97" s="11"/>
      <c r="K97">
        <v>44.21</v>
      </c>
      <c r="L97">
        <v>34.59</v>
      </c>
      <c r="M97">
        <v>31.51</v>
      </c>
      <c r="N97">
        <v>31.51</v>
      </c>
      <c r="O97">
        <v>39.73</v>
      </c>
    </row>
    <row r="98" spans="1:9" ht="15.75">
      <c r="A98" s="11"/>
      <c r="B98" s="13" t="s">
        <v>146</v>
      </c>
      <c r="C98" s="11"/>
      <c r="D98" s="11"/>
      <c r="E98" s="49"/>
      <c r="F98" s="11"/>
      <c r="G98" s="15">
        <v>100</v>
      </c>
      <c r="H98" s="15">
        <v>100</v>
      </c>
      <c r="I98" s="15">
        <f>I96/H96*100</f>
        <v>126.08695652173911</v>
      </c>
    </row>
    <row r="106" spans="4:9" ht="12.75">
      <c r="D106" s="3"/>
      <c r="E106" s="3"/>
      <c r="F106" s="3"/>
      <c r="G106" s="3"/>
      <c r="H106" s="3"/>
      <c r="I106" s="3"/>
    </row>
    <row r="112" spans="4:9" ht="12.75">
      <c r="D112" s="3"/>
      <c r="I112" s="3"/>
    </row>
  </sheetData>
  <sheetProtection/>
  <mergeCells count="10">
    <mergeCell ref="G1:I1"/>
    <mergeCell ref="C7:C8"/>
    <mergeCell ref="D7:D8"/>
    <mergeCell ref="A3:I3"/>
    <mergeCell ref="A4:I4"/>
    <mergeCell ref="A5:I5"/>
    <mergeCell ref="G7:I7"/>
    <mergeCell ref="A7:A8"/>
    <mergeCell ref="B7:B8"/>
    <mergeCell ref="E7:F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Гапеева</cp:lastModifiedBy>
  <cp:lastPrinted>2013-11-06T12:34:55Z</cp:lastPrinted>
  <dcterms:created xsi:type="dcterms:W3CDTF">1996-10-08T23:32:33Z</dcterms:created>
  <dcterms:modified xsi:type="dcterms:W3CDTF">2013-11-06T12:35:01Z</dcterms:modified>
  <cp:category/>
  <cp:version/>
  <cp:contentType/>
  <cp:contentStatus/>
</cp:coreProperties>
</file>